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nbuchana\Downloads\"/>
    </mc:Choice>
  </mc:AlternateContent>
  <xr:revisionPtr revIDLastSave="0" documentId="8_{3EEA021F-B00B-4A0A-AC5D-32B4C038554D}" xr6:coauthVersionLast="47" xr6:coauthVersionMax="47" xr10:uidLastSave="{00000000-0000-0000-0000-000000000000}"/>
  <bookViews>
    <workbookView xWindow="39405" yWindow="3285" windowWidth="21600" windowHeight="11385" xr2:uid="{00000000-000D-0000-FFFF-FFFF00000000}"/>
  </bookViews>
  <sheets>
    <sheet name="Instructions" sheetId="8" r:id="rId1"/>
    <sheet name="Bar Chart" sheetId="1" r:id="rId2"/>
    <sheet name="Production Rates" sheetId="3" r:id="rId3"/>
    <sheet name="Adjustment Factors" sheetId="4" r:id="rId4"/>
    <sheet name="Items of Work" sheetId="5" r:id="rId5"/>
    <sheet name="Monthly Data" sheetId="6" r:id="rId6"/>
    <sheet name="Completion Date" sheetId="7" r:id="rId7"/>
  </sheets>
  <definedNames>
    <definedName name="Complexity_Factors">'Adjustment Factors'!$E$4:$E$6</definedName>
    <definedName name="Location_Factors">'Adjustment Factors'!$A$4:$A$6</definedName>
    <definedName name="_xlnm.Print_Area" localSheetId="1">'Bar Chart'!$A$1:$P$110</definedName>
    <definedName name="_xlnm.Print_Titles" localSheetId="4">'Items of Work'!$1:$1</definedName>
    <definedName name="Quantity_Factors">'Adjustment Factors'!$I$4:$I$6</definedName>
    <definedName name="Soil_Factors">'Adjustment Factors'!$G$4:$G$6</definedName>
    <definedName name="Traffic_Factors">'Adjustment Factors'!$C$4:$C$6</definedName>
    <definedName name="WorkItms">'Items of Work'!$A$3:$C$99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7" l="1"/>
  <c r="B5" i="3" l="1"/>
  <c r="B23" i="3" l="1"/>
  <c r="H40" i="1"/>
  <c r="H39" i="1"/>
  <c r="H38" i="1"/>
  <c r="H37" i="1"/>
  <c r="H36" i="1"/>
  <c r="H35" i="1"/>
  <c r="H34" i="1"/>
  <c r="H33" i="1"/>
  <c r="H32" i="1"/>
  <c r="H31" i="1"/>
  <c r="H30" i="1"/>
  <c r="H29" i="1"/>
  <c r="H28" i="1"/>
  <c r="H27" i="1"/>
  <c r="H26" i="1"/>
  <c r="H25" i="1"/>
  <c r="H24" i="1"/>
  <c r="H23" i="1"/>
  <c r="H22" i="1"/>
  <c r="H21" i="1"/>
  <c r="H20" i="1"/>
  <c r="H19" i="1"/>
  <c r="H18" i="1"/>
  <c r="H17" i="1"/>
  <c r="G40" i="1"/>
  <c r="G39" i="1"/>
  <c r="G38" i="1"/>
  <c r="G37" i="1"/>
  <c r="G36" i="1"/>
  <c r="G35" i="1"/>
  <c r="G34" i="1"/>
  <c r="G33" i="1"/>
  <c r="G32" i="1"/>
  <c r="G31" i="1"/>
  <c r="G30" i="1"/>
  <c r="G29" i="1"/>
  <c r="G28" i="1"/>
  <c r="G27" i="1"/>
  <c r="G26" i="1"/>
  <c r="G25" i="1"/>
  <c r="G24" i="1"/>
  <c r="G23" i="1"/>
  <c r="G22" i="1"/>
  <c r="G21" i="1"/>
  <c r="G20" i="1"/>
  <c r="G19" i="1"/>
  <c r="G18" i="1"/>
  <c r="G17" i="1"/>
  <c r="H16" i="1"/>
  <c r="G16" i="1"/>
  <c r="G5" i="3" l="1"/>
  <c r="H167" i="6" l="1"/>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C6" i="7" s="1"/>
  <c r="H10" i="6"/>
  <c r="H9" i="6"/>
  <c r="H8" i="6"/>
  <c r="H7" i="6"/>
  <c r="H6" i="6"/>
  <c r="H5"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H4" i="6"/>
  <c r="G4" i="6"/>
  <c r="B7" i="7"/>
  <c r="D7" i="7" s="1"/>
  <c r="C7" i="7" l="1"/>
  <c r="B8" i="7"/>
  <c r="D8" i="7" s="1"/>
  <c r="G23" i="3"/>
  <c r="B24" i="3"/>
  <c r="G24" i="3" s="1"/>
  <c r="B25" i="3"/>
  <c r="G25" i="3" s="1"/>
  <c r="B26" i="3"/>
  <c r="G26" i="3" s="1"/>
  <c r="B27" i="3"/>
  <c r="G27" i="3" s="1"/>
  <c r="B28" i="3"/>
  <c r="G28" i="3" s="1"/>
  <c r="B29" i="3"/>
  <c r="G29" i="3" s="1"/>
  <c r="P36" i="1"/>
  <c r="P37" i="1"/>
  <c r="P38" i="1"/>
  <c r="P39" i="1"/>
  <c r="P40" i="1"/>
  <c r="O35" i="1"/>
  <c r="O36" i="1"/>
  <c r="O37" i="1"/>
  <c r="O38" i="1"/>
  <c r="O39" i="1"/>
  <c r="O40" i="1"/>
  <c r="L36" i="1"/>
  <c r="L37" i="1"/>
  <c r="L38" i="1"/>
  <c r="L39" i="1"/>
  <c r="L40" i="1"/>
  <c r="I34" i="1"/>
  <c r="H23" i="3" s="1"/>
  <c r="I35" i="1"/>
  <c r="H24" i="3" s="1"/>
  <c r="I36" i="1"/>
  <c r="H25" i="3" s="1"/>
  <c r="I37" i="1"/>
  <c r="H26" i="3" s="1"/>
  <c r="I38" i="1"/>
  <c r="H27" i="3" s="1"/>
  <c r="I39" i="1"/>
  <c r="H28" i="3" s="1"/>
  <c r="I40" i="1"/>
  <c r="H29" i="3" s="1"/>
  <c r="C8" i="7" l="1"/>
  <c r="B9" i="7"/>
  <c r="D9" i="7" s="1"/>
  <c r="C9" i="7" l="1"/>
  <c r="B10" i="7"/>
  <c r="D10" i="7" s="1"/>
  <c r="C10" i="7" l="1"/>
  <c r="B11" i="7"/>
  <c r="D11" i="7" s="1"/>
  <c r="C11" i="7" l="1"/>
  <c r="B12" i="7"/>
  <c r="D12" i="7" s="1"/>
  <c r="C12" i="7" l="1"/>
  <c r="B13" i="7"/>
  <c r="D13" i="7" s="1"/>
  <c r="C13" i="7" l="1"/>
  <c r="B14" i="7"/>
  <c r="D14" i="7" s="1"/>
  <c r="I28" i="1"/>
  <c r="I29" i="1"/>
  <c r="I30" i="1"/>
  <c r="I31" i="1"/>
  <c r="I32" i="1"/>
  <c r="H21" i="3" s="1"/>
  <c r="I33" i="1"/>
  <c r="H22" i="3" s="1"/>
  <c r="I27" i="1"/>
  <c r="I26" i="1"/>
  <c r="R5" i="3"/>
  <c r="R6" i="3"/>
  <c r="R7" i="3"/>
  <c r="R8" i="3"/>
  <c r="R9" i="3"/>
  <c r="R10" i="3"/>
  <c r="R11" i="3"/>
  <c r="R12" i="3"/>
  <c r="R13" i="3"/>
  <c r="R14" i="3"/>
  <c r="R15" i="3"/>
  <c r="R16" i="3"/>
  <c r="R17" i="3"/>
  <c r="R18" i="3"/>
  <c r="P5" i="3"/>
  <c r="P6" i="3"/>
  <c r="P7" i="3"/>
  <c r="P8" i="3"/>
  <c r="P9" i="3"/>
  <c r="P10" i="3"/>
  <c r="P11" i="3"/>
  <c r="P12" i="3"/>
  <c r="P13" i="3"/>
  <c r="P14" i="3"/>
  <c r="P15" i="3"/>
  <c r="P16" i="3"/>
  <c r="P17" i="3"/>
  <c r="P18" i="3"/>
  <c r="P19" i="3"/>
  <c r="N5" i="3"/>
  <c r="N6" i="3"/>
  <c r="N7" i="3"/>
  <c r="N8" i="3"/>
  <c r="N9" i="3"/>
  <c r="N10" i="3"/>
  <c r="N11" i="3"/>
  <c r="N12" i="3"/>
  <c r="N13" i="3"/>
  <c r="N14" i="3"/>
  <c r="N15" i="3"/>
  <c r="N16" i="3"/>
  <c r="N17" i="3"/>
  <c r="N18" i="3"/>
  <c r="N19" i="3"/>
  <c r="N20" i="3"/>
  <c r="L5" i="3"/>
  <c r="L6" i="3"/>
  <c r="L7" i="3"/>
  <c r="L8" i="3"/>
  <c r="L9" i="3"/>
  <c r="L10" i="3"/>
  <c r="L11" i="3"/>
  <c r="L12" i="3"/>
  <c r="L13" i="3"/>
  <c r="L14" i="3"/>
  <c r="L15" i="3"/>
  <c r="L16" i="3"/>
  <c r="L17" i="3"/>
  <c r="L18" i="3"/>
  <c r="L19" i="3"/>
  <c r="L20" i="3"/>
  <c r="L21" i="3"/>
  <c r="C14" i="7" l="1"/>
  <c r="B15" i="7"/>
  <c r="I25" i="1"/>
  <c r="I24" i="1"/>
  <c r="I23" i="1"/>
  <c r="I22" i="1"/>
  <c r="I21" i="1"/>
  <c r="I20" i="1"/>
  <c r="I19" i="1"/>
  <c r="I18" i="1"/>
  <c r="I17" i="1"/>
  <c r="I16" i="1"/>
  <c r="C15" i="7" l="1"/>
  <c r="D15" i="7"/>
  <c r="D16" i="7" s="1"/>
  <c r="B16" i="7"/>
  <c r="J5" i="3"/>
  <c r="H6" i="3"/>
  <c r="T6" i="3" s="1"/>
  <c r="K17" i="1" s="1"/>
  <c r="H7" i="3"/>
  <c r="T7" i="3" s="1"/>
  <c r="K18" i="1" s="1"/>
  <c r="H8" i="3"/>
  <c r="T8" i="3" s="1"/>
  <c r="K19" i="1" s="1"/>
  <c r="H9" i="3"/>
  <c r="T9" i="3" s="1"/>
  <c r="K20" i="1" s="1"/>
  <c r="H10" i="3"/>
  <c r="T10" i="3" s="1"/>
  <c r="K21" i="1" s="1"/>
  <c r="H11" i="3"/>
  <c r="T11" i="3" s="1"/>
  <c r="K22" i="1" s="1"/>
  <c r="H12" i="3"/>
  <c r="T12" i="3" s="1"/>
  <c r="K23" i="1" s="1"/>
  <c r="H13" i="3"/>
  <c r="T13" i="3" s="1"/>
  <c r="K24" i="1" s="1"/>
  <c r="H14" i="3"/>
  <c r="T14" i="3" s="1"/>
  <c r="K25" i="1" s="1"/>
  <c r="H15" i="3"/>
  <c r="T15" i="3" s="1"/>
  <c r="K26" i="1" s="1"/>
  <c r="H16" i="3"/>
  <c r="T16" i="3" s="1"/>
  <c r="K27" i="1" s="1"/>
  <c r="H17" i="3"/>
  <c r="T17" i="3" s="1"/>
  <c r="K28" i="1" s="1"/>
  <c r="H18" i="3"/>
  <c r="T18" i="3" s="1"/>
  <c r="K29" i="1" s="1"/>
  <c r="H19" i="3"/>
  <c r="T19" i="3" s="1"/>
  <c r="K30" i="1" s="1"/>
  <c r="H20" i="3"/>
  <c r="T20" i="3" s="1"/>
  <c r="K31" i="1" s="1"/>
  <c r="T21" i="3"/>
  <c r="K32" i="1" s="1"/>
  <c r="T22" i="3"/>
  <c r="T23" i="3"/>
  <c r="K34" i="1" s="1"/>
  <c r="T24" i="3"/>
  <c r="K35" i="1" s="1"/>
  <c r="J6" i="3"/>
  <c r="J7" i="3"/>
  <c r="J8" i="3"/>
  <c r="J9" i="3"/>
  <c r="J10" i="3"/>
  <c r="J11" i="3"/>
  <c r="J12" i="3"/>
  <c r="J13" i="3"/>
  <c r="J14" i="3"/>
  <c r="J15" i="3"/>
  <c r="J17" i="3"/>
  <c r="J18" i="3"/>
  <c r="J19" i="3"/>
  <c r="R19" i="3"/>
  <c r="J20" i="3"/>
  <c r="P20" i="3"/>
  <c r="R20" i="3"/>
  <c r="J21" i="3"/>
  <c r="N21" i="3"/>
  <c r="P21" i="3"/>
  <c r="R21" i="3"/>
  <c r="J22" i="3"/>
  <c r="L22" i="3"/>
  <c r="N22" i="3"/>
  <c r="P22" i="3"/>
  <c r="R22" i="3"/>
  <c r="J23" i="3"/>
  <c r="S23" i="3" s="1"/>
  <c r="J34" i="1" s="1"/>
  <c r="L34" i="1" s="1"/>
  <c r="L23" i="3"/>
  <c r="N23" i="3"/>
  <c r="P23" i="3"/>
  <c r="R23" i="3"/>
  <c r="J24" i="3"/>
  <c r="L24" i="3"/>
  <c r="N24" i="3"/>
  <c r="P24" i="3"/>
  <c r="R24" i="3"/>
  <c r="T25" i="3"/>
  <c r="K36" i="1" s="1"/>
  <c r="T26" i="3"/>
  <c r="K37" i="1" s="1"/>
  <c r="T27" i="3"/>
  <c r="K38" i="1" s="1"/>
  <c r="T28" i="3"/>
  <c r="K39" i="1" s="1"/>
  <c r="T29" i="3"/>
  <c r="K40" i="1" s="1"/>
  <c r="H5" i="3"/>
  <c r="T5" i="3" s="1"/>
  <c r="K16" i="1" s="1"/>
  <c r="B6" i="3"/>
  <c r="G6" i="3" s="1"/>
  <c r="B7" i="3"/>
  <c r="G7" i="3" s="1"/>
  <c r="B8" i="3"/>
  <c r="G8" i="3" s="1"/>
  <c r="B9" i="3"/>
  <c r="G9" i="3" s="1"/>
  <c r="B10" i="3"/>
  <c r="B11" i="3"/>
  <c r="G11" i="3" s="1"/>
  <c r="B12" i="3"/>
  <c r="B13" i="3"/>
  <c r="B14" i="3"/>
  <c r="B15" i="3"/>
  <c r="B16" i="3"/>
  <c r="B17" i="3"/>
  <c r="B18" i="3"/>
  <c r="B19" i="3"/>
  <c r="B20" i="3"/>
  <c r="B21" i="3"/>
  <c r="B22" i="3"/>
  <c r="S24" i="3"/>
  <c r="J35" i="1" s="1"/>
  <c r="L35" i="1" s="1"/>
  <c r="P35" i="1" s="1"/>
  <c r="S25" i="3"/>
  <c r="J36" i="1" s="1"/>
  <c r="S26" i="3"/>
  <c r="J37" i="1" s="1"/>
  <c r="S27" i="3"/>
  <c r="J38" i="1" s="1"/>
  <c r="S28" i="3"/>
  <c r="J39" i="1" s="1"/>
  <c r="S29" i="3"/>
  <c r="J40" i="1" s="1"/>
  <c r="J16" i="3"/>
  <c r="J25" i="3"/>
  <c r="L25" i="3"/>
  <c r="N25" i="3"/>
  <c r="P25" i="3"/>
  <c r="R25" i="3"/>
  <c r="J26" i="3"/>
  <c r="L26" i="3"/>
  <c r="N26" i="3"/>
  <c r="P26" i="3"/>
  <c r="R26" i="3"/>
  <c r="J27" i="3"/>
  <c r="L27" i="3"/>
  <c r="N27" i="3"/>
  <c r="P27" i="3"/>
  <c r="R27" i="3"/>
  <c r="J28" i="3"/>
  <c r="L28" i="3"/>
  <c r="N28" i="3"/>
  <c r="P28" i="3"/>
  <c r="R28" i="3"/>
  <c r="J29" i="3"/>
  <c r="L29" i="3"/>
  <c r="N29" i="3"/>
  <c r="P29" i="3"/>
  <c r="R29" i="3"/>
  <c r="C16" i="7" l="1"/>
  <c r="G22" i="3"/>
  <c r="S22" i="3" s="1"/>
  <c r="J33" i="1" s="1"/>
  <c r="L33" i="1" s="1"/>
  <c r="G21" i="3"/>
  <c r="S21" i="3" s="1"/>
  <c r="J32" i="1" s="1"/>
  <c r="L32" i="1" s="1"/>
  <c r="G20" i="3"/>
  <c r="S20" i="3" s="1"/>
  <c r="J31" i="1" s="1"/>
  <c r="L31" i="1" s="1"/>
  <c r="G19" i="3"/>
  <c r="S19" i="3" s="1"/>
  <c r="J30" i="1" s="1"/>
  <c r="L30" i="1" s="1"/>
  <c r="G18" i="3"/>
  <c r="S18" i="3" s="1"/>
  <c r="J29" i="1" s="1"/>
  <c r="L29" i="1" s="1"/>
  <c r="G17" i="3"/>
  <c r="S17" i="3" s="1"/>
  <c r="J28" i="1" s="1"/>
  <c r="L28" i="1" s="1"/>
  <c r="G16" i="3"/>
  <c r="S16" i="3" s="1"/>
  <c r="J27" i="1" s="1"/>
  <c r="L27" i="1" s="1"/>
  <c r="G15" i="3"/>
  <c r="S15" i="3" s="1"/>
  <c r="J26" i="1" s="1"/>
  <c r="L26" i="1" s="1"/>
  <c r="G14" i="3"/>
  <c r="S14" i="3" s="1"/>
  <c r="J25" i="1" s="1"/>
  <c r="L25" i="1" s="1"/>
  <c r="G13" i="3"/>
  <c r="S13" i="3" s="1"/>
  <c r="J24" i="1" s="1"/>
  <c r="L24" i="1" s="1"/>
  <c r="G12" i="3"/>
  <c r="S12" i="3" s="1"/>
  <c r="J23" i="1" s="1"/>
  <c r="L23" i="1" s="1"/>
  <c r="G10" i="3"/>
  <c r="S10" i="3" s="1"/>
  <c r="J21" i="1" s="1"/>
  <c r="L21" i="1" s="1"/>
  <c r="S5" i="3"/>
  <c r="J16" i="1" s="1"/>
  <c r="L16" i="1" s="1"/>
  <c r="B17" i="7"/>
  <c r="C17" i="7" s="1"/>
  <c r="K33" i="1"/>
  <c r="S11" i="3"/>
  <c r="J22" i="1" s="1"/>
  <c r="L22" i="1" s="1"/>
  <c r="S6" i="3"/>
  <c r="J17" i="1" s="1"/>
  <c r="L17" i="1" s="1"/>
  <c r="S9" i="3"/>
  <c r="J20" i="1" s="1"/>
  <c r="L20" i="1" s="1"/>
  <c r="S8" i="3"/>
  <c r="J19" i="1" s="1"/>
  <c r="L19" i="1" s="1"/>
  <c r="S7" i="3"/>
  <c r="J18" i="1" s="1"/>
  <c r="L18" i="1" s="1"/>
  <c r="D17" i="7" l="1"/>
  <c r="D18" i="7" s="1"/>
  <c r="B18" i="7"/>
  <c r="C18" i="7" s="1"/>
  <c r="P16" i="1"/>
  <c r="O17" i="1"/>
  <c r="P17" i="1" s="1"/>
  <c r="B19" i="7" l="1"/>
  <c r="C19" i="7" s="1"/>
  <c r="O18" i="1"/>
  <c r="P18" i="1" s="1"/>
  <c r="D19" i="7" l="1"/>
  <c r="D20" i="7" s="1"/>
  <c r="B20" i="7"/>
  <c r="C20" i="7" s="1"/>
  <c r="O19" i="1"/>
  <c r="P19" i="1" s="1"/>
  <c r="B21" i="7" l="1"/>
  <c r="C21" i="7" s="1"/>
  <c r="O20" i="1"/>
  <c r="D21" i="7" l="1"/>
  <c r="D22" i="7" s="1"/>
  <c r="B22" i="7"/>
  <c r="C22" i="7" s="1"/>
  <c r="P20" i="1"/>
  <c r="B23" i="7" l="1"/>
  <c r="C23" i="7" s="1"/>
  <c r="D23" i="7" l="1"/>
  <c r="D24" i="7" s="1"/>
  <c r="B24" i="7"/>
  <c r="C24" i="7" s="1"/>
  <c r="O21" i="1"/>
  <c r="P21" i="1" s="1"/>
  <c r="B25" i="7" l="1"/>
  <c r="C25" i="7" s="1"/>
  <c r="O22" i="1"/>
  <c r="P22" i="1" s="1"/>
  <c r="D25" i="7" l="1"/>
  <c r="D26" i="7" s="1"/>
  <c r="B26" i="7"/>
  <c r="O23" i="1"/>
  <c r="P23" i="1" l="1"/>
  <c r="O24" i="1"/>
  <c r="C26" i="7"/>
  <c r="B27" i="7"/>
  <c r="D27" i="7" s="1"/>
  <c r="P24" i="1" l="1"/>
  <c r="O25" i="1"/>
  <c r="C27" i="7"/>
  <c r="B28" i="7"/>
  <c r="D28" i="7" s="1"/>
  <c r="P25" i="1" l="1"/>
  <c r="O26" i="1"/>
  <c r="C28" i="7"/>
  <c r="B29" i="7"/>
  <c r="D29" i="7" s="1"/>
  <c r="P26" i="1" l="1"/>
  <c r="O27" i="1"/>
  <c r="C29" i="7"/>
  <c r="B30" i="7"/>
  <c r="D30" i="7" s="1"/>
  <c r="P27" i="1" l="1"/>
  <c r="O28" i="1"/>
  <c r="P28" i="1" s="1"/>
  <c r="C30" i="7"/>
  <c r="B31" i="7"/>
  <c r="D31" i="7" s="1"/>
  <c r="O29" i="1" l="1"/>
  <c r="C31" i="7"/>
  <c r="B32" i="7"/>
  <c r="D32" i="7" s="1"/>
  <c r="P29" i="1" l="1"/>
  <c r="O30" i="1"/>
  <c r="C32" i="7"/>
  <c r="B33" i="7"/>
  <c r="D33" i="7" s="1"/>
  <c r="P30" i="1" l="1"/>
  <c r="O31" i="1"/>
  <c r="C33" i="7"/>
  <c r="B34" i="7"/>
  <c r="D34" i="7" s="1"/>
  <c r="O33" i="1" l="1"/>
  <c r="P33" i="1" s="1"/>
  <c r="O34" i="1"/>
  <c r="P34" i="1" s="1"/>
  <c r="P31" i="1"/>
  <c r="O32" i="1"/>
  <c r="P32" i="1" s="1"/>
  <c r="C34" i="7"/>
  <c r="B35" i="7"/>
  <c r="D35" i="7" s="1"/>
  <c r="P42" i="1" l="1"/>
  <c r="C35" i="7"/>
</calcChain>
</file>

<file path=xl/sharedStrings.xml><?xml version="1.0" encoding="utf-8"?>
<sst xmlns="http://schemas.openxmlformats.org/spreadsheetml/2006/main" count="742" uniqueCount="275">
  <si>
    <t>Bar Chart Method</t>
  </si>
  <si>
    <t>Date:</t>
  </si>
  <si>
    <t>FHWA Project Number:</t>
  </si>
  <si>
    <t>Project Information</t>
  </si>
  <si>
    <t>Description:</t>
  </si>
  <si>
    <t>County:</t>
  </si>
  <si>
    <t>Route No.:</t>
  </si>
  <si>
    <t>Designer:</t>
  </si>
  <si>
    <t>Scheduler:</t>
  </si>
  <si>
    <t>Email :</t>
  </si>
  <si>
    <t>Distict:</t>
  </si>
  <si>
    <t>ID No.</t>
  </si>
  <si>
    <t>Description</t>
  </si>
  <si>
    <t>Contract Quantity</t>
  </si>
  <si>
    <t>Units</t>
  </si>
  <si>
    <t>Base Production Rate</t>
  </si>
  <si>
    <t>Adjusted Production Rate</t>
  </si>
  <si>
    <t>Location</t>
  </si>
  <si>
    <t>Traffic</t>
  </si>
  <si>
    <t>Complexity</t>
  </si>
  <si>
    <t>Soil Conditions</t>
  </si>
  <si>
    <t>Quantity</t>
  </si>
  <si>
    <t>Adjustment Factors</t>
  </si>
  <si>
    <t>Rural</t>
  </si>
  <si>
    <t>Small City</t>
  </si>
  <si>
    <t>Large City</t>
  </si>
  <si>
    <t>Light</t>
  </si>
  <si>
    <t>Moderate</t>
  </si>
  <si>
    <t>Heavy</t>
  </si>
  <si>
    <t>Low</t>
  </si>
  <si>
    <t>Medium</t>
  </si>
  <si>
    <t>High</t>
  </si>
  <si>
    <t>Good</t>
  </si>
  <si>
    <t>Fair</t>
  </si>
  <si>
    <t>Poor</t>
  </si>
  <si>
    <t>Large</t>
  </si>
  <si>
    <t>Small</t>
  </si>
  <si>
    <t>Working Day Duration</t>
  </si>
  <si>
    <t xml:space="preserve">Preceeding Activity </t>
  </si>
  <si>
    <t>ID</t>
  </si>
  <si>
    <t>Percent Complete</t>
  </si>
  <si>
    <t>Start Day</t>
  </si>
  <si>
    <t>Finish Day</t>
  </si>
  <si>
    <t>Total Working Days</t>
  </si>
  <si>
    <t>Comments:</t>
  </si>
  <si>
    <t>ODOT Project Number:</t>
  </si>
  <si>
    <t>PID Number:</t>
  </si>
  <si>
    <t>MONTH/YEAR</t>
  </si>
  <si>
    <t>SATURDAYS</t>
  </si>
  <si>
    <t>SUNDAYS</t>
  </si>
  <si>
    <t>HOLIDAYS</t>
  </si>
  <si>
    <t>WEATHER DAYS</t>
  </si>
  <si>
    <t>Data for Each Month</t>
  </si>
  <si>
    <t>CALENDAR DAYS PER MONTH</t>
  </si>
  <si>
    <t>WORK DAYS PER MONTH (NO WEATHER)</t>
  </si>
  <si>
    <t>WORK DAYS PER MONTH (WEATHER)</t>
  </si>
  <si>
    <t>ENTER TOTAL WORKING DAYS</t>
  </si>
  <si>
    <t xml:space="preserve">I. Purpose and Background </t>
  </si>
  <si>
    <t>II. Instructions for Contract Time Determination</t>
  </si>
  <si>
    <t>D. From the Bar Chart Tab, determine the Total Working Days for the project.</t>
  </si>
  <si>
    <t>C. Enter a Preceeding Activity ID and Percent Complete for each item of work in the Bar Chart tab. Scroll down to visually verify that the activities are in the correct sequence in the bar chart.</t>
  </si>
  <si>
    <t>January 2012 to Aug 2025</t>
  </si>
  <si>
    <t>December</t>
  </si>
  <si>
    <t>January</t>
  </si>
  <si>
    <t>February</t>
  </si>
  <si>
    <t>March</t>
  </si>
  <si>
    <t>April</t>
  </si>
  <si>
    <t>Incidental Work</t>
  </si>
  <si>
    <t>Add one month for projects that contain significant incidental work not entered into bar chart</t>
  </si>
  <si>
    <t>CUMMULATIVE WORK DAYS (WITH WEATHER DAYS)</t>
  </si>
  <si>
    <t>Weather Sensitive Months and Work Types</t>
  </si>
  <si>
    <t>asphalt, traffic markings, concrete sealing, bridge painting</t>
  </si>
  <si>
    <t>asphalt, concrete pavement, earthwork, traffic markings, concrete sealing, bridge painting</t>
  </si>
  <si>
    <t>asphalt, concrete pavement,traffic markings, concrete sealing, bridge painting</t>
  </si>
  <si>
    <t>Work Types during these months will push completion date</t>
  </si>
  <si>
    <t>Major Worktype</t>
  </si>
  <si>
    <t>Sub Worktype - Description</t>
  </si>
  <si>
    <t>Unit</t>
  </si>
  <si>
    <t xml:space="preserve">Bridge </t>
  </si>
  <si>
    <t xml:space="preserve">Bridge - Bearing Assembly </t>
  </si>
  <si>
    <t xml:space="preserve">each </t>
  </si>
  <si>
    <t xml:space="preserve">Bridge - Bridge Deck Concrete Overlay </t>
  </si>
  <si>
    <t xml:space="preserve">square yard </t>
  </si>
  <si>
    <t>Bridge</t>
  </si>
  <si>
    <t xml:space="preserve">Bridge - Bridge Deck Grooving </t>
  </si>
  <si>
    <t xml:space="preserve">Bridge - Bridge Deck Scarification (Cold Milling) </t>
  </si>
  <si>
    <t xml:space="preserve">Bridge - Bridge Deck Scarification (Hydroblasting) </t>
  </si>
  <si>
    <t xml:space="preserve">Bridge - Concrete Structures </t>
  </si>
  <si>
    <t xml:space="preserve">cubic yard </t>
  </si>
  <si>
    <t xml:space="preserve">Bridge - Concrete Superstructure </t>
  </si>
  <si>
    <t xml:space="preserve">Bridge - Clean &amp; Paint Steel Bridge - SP 10 </t>
  </si>
  <si>
    <t xml:space="preserve">square foot </t>
  </si>
  <si>
    <t xml:space="preserve">Bridge - Clean &amp; Paint Steel Bridge - SP 6 </t>
  </si>
  <si>
    <t xml:space="preserve">Bridge - Clean &amp; Paint Steel Bridge - SP 3 </t>
  </si>
  <si>
    <t xml:space="preserve">Bridge - Cofferdam (Doesn’t apply for major river bridges) </t>
  </si>
  <si>
    <t xml:space="preserve">Bridge - Concrete Removal </t>
  </si>
  <si>
    <t xml:space="preserve">Bridge - Deck Slab Repair (Full Depth) </t>
  </si>
  <si>
    <t xml:space="preserve">Bridge - Deck Slab Repair (Partial Depth) </t>
  </si>
  <si>
    <t>Bridge - Driving Piles</t>
  </si>
  <si>
    <t xml:space="preserve">foot </t>
  </si>
  <si>
    <t xml:space="preserve">Bridge - Cofferdam Excavation </t>
  </si>
  <si>
    <t xml:space="preserve">Bridge - Formed Concrete Repair </t>
  </si>
  <si>
    <t xml:space="preserve">Bridge - Jacking &amp; Cribbing (per beam) </t>
  </si>
  <si>
    <t xml:space="preserve">Bridge - Precast Concrete Beam Erection </t>
  </si>
  <si>
    <t xml:space="preserve">Bridge - Precast Concrete Beams (Fabricate &amp; Furnish) </t>
  </si>
  <si>
    <t xml:space="preserve">calendar day </t>
  </si>
  <si>
    <t xml:space="preserve">Bridge - Precast Concrete Bridge Deck </t>
  </si>
  <si>
    <t xml:space="preserve">Bridge - Precast Deck Beams </t>
  </si>
  <si>
    <t xml:space="preserve">Bridge - Protective Shield </t>
  </si>
  <si>
    <t xml:space="preserve">Bridge - Reinforcement Bars (Substructure) </t>
  </si>
  <si>
    <t xml:space="preserve">pounds </t>
  </si>
  <si>
    <t xml:space="preserve">Bridge - Reinforcement Bars (Superstructure) </t>
  </si>
  <si>
    <t xml:space="preserve">Bridge - Removal of Existing Concrete Deck </t>
  </si>
  <si>
    <t xml:space="preserve">Bridge - Removal of Existing Substructure </t>
  </si>
  <si>
    <t xml:space="preserve">Bridge - Removal of Existing Superstructure </t>
  </si>
  <si>
    <t xml:space="preserve">Bridge - Slope Wall </t>
  </si>
  <si>
    <t xml:space="preserve">Bridge - Structural Steel Erection </t>
  </si>
  <si>
    <t xml:space="preserve">Bridge - Structural Steel (Fabricate &amp; Furnish) </t>
  </si>
  <si>
    <t xml:space="preserve">Bridge - Stud Shear Connectors </t>
  </si>
  <si>
    <t xml:space="preserve">Bridge - Temporary Sheet Piling </t>
  </si>
  <si>
    <t xml:space="preserve">Bridge - Test Pile </t>
  </si>
  <si>
    <t xml:space="preserve">Each </t>
  </si>
  <si>
    <t xml:space="preserve">Bridge - Waterproofing Membrane System </t>
  </si>
  <si>
    <t xml:space="preserve">Electrical </t>
  </si>
  <si>
    <t xml:space="preserve">Electrical - Conduit in Trench </t>
  </si>
  <si>
    <t xml:space="preserve">Electrical - Conduit (Pushed) </t>
  </si>
  <si>
    <t xml:space="preserve">Electrical - Controller </t>
  </si>
  <si>
    <t xml:space="preserve">Electrical - Detector Loop </t>
  </si>
  <si>
    <t xml:space="preserve">Electrical - Electric Cable </t>
  </si>
  <si>
    <t xml:space="preserve">Electrical - Electrical Conductors in Conduit </t>
  </si>
  <si>
    <t xml:space="preserve">Electrical - Foundations - Controller, Signal </t>
  </si>
  <si>
    <t xml:space="preserve">Electrical - Foundations - Light Poles </t>
  </si>
  <si>
    <t>Electrical</t>
  </si>
  <si>
    <t xml:space="preserve">Electrical - Foundations - Light Towers </t>
  </si>
  <si>
    <t xml:space="preserve">Electrical - Handholes </t>
  </si>
  <si>
    <t xml:space="preserve">Electrical - Junction Box </t>
  </si>
  <si>
    <t>Electrical - Light Pole</t>
  </si>
  <si>
    <t xml:space="preserve">Electrical - Light Tower </t>
  </si>
  <si>
    <t xml:space="preserve">Electrical - Luminaire </t>
  </si>
  <si>
    <t xml:space="preserve">Electrical - Mast Arm Assembly &amp; Pole </t>
  </si>
  <si>
    <t xml:space="preserve">Electrical - Raceway for Magnetic Detectors </t>
  </si>
  <si>
    <t xml:space="preserve">Electrical - Relocate Existing Traffic Signal Posts </t>
  </si>
  <si>
    <t xml:space="preserve">Electrical - Service Installation </t>
  </si>
  <si>
    <t xml:space="preserve">Electrical - Signal Head </t>
  </si>
  <si>
    <t xml:space="preserve">Electrical - Signal Post (wood or metal) </t>
  </si>
  <si>
    <t xml:space="preserve">Electrical - Trench &amp; Backfill </t>
  </si>
  <si>
    <t xml:space="preserve">Electrical - Unit Duct </t>
  </si>
  <si>
    <t xml:space="preserve">Electrical - Unit Duct/without Cable </t>
  </si>
  <si>
    <t xml:space="preserve">Landscape </t>
  </si>
  <si>
    <t xml:space="preserve">Landscape - Evergreens </t>
  </si>
  <si>
    <t xml:space="preserve">Landscape - Excelsior Blanket </t>
  </si>
  <si>
    <t xml:space="preserve">Landscape - Intermediate Trees </t>
  </si>
  <si>
    <t xml:space="preserve">Landscape - Seeding </t>
  </si>
  <si>
    <t xml:space="preserve">acre </t>
  </si>
  <si>
    <t xml:space="preserve">Landscape - Seedling Trees </t>
  </si>
  <si>
    <t xml:space="preserve">Landscape - Shade Trees </t>
  </si>
  <si>
    <t xml:space="preserve">Landscape - Shrubs </t>
  </si>
  <si>
    <t xml:space="preserve">Landscape - Sodding </t>
  </si>
  <si>
    <t xml:space="preserve">Landscape - Straw Mulch </t>
  </si>
  <si>
    <t xml:space="preserve">ton </t>
  </si>
  <si>
    <t xml:space="preserve">Landscape - Vines </t>
  </si>
  <si>
    <t xml:space="preserve">Landscape - Weed Control Spraying </t>
  </si>
  <si>
    <t xml:space="preserve">Roadway </t>
  </si>
  <si>
    <t xml:space="preserve">Aggregate - Granular Backfill </t>
  </si>
  <si>
    <t xml:space="preserve">Aggregate - Granular Embankment Special </t>
  </si>
  <si>
    <t xml:space="preserve">Aggregate - Gravel or Crushed Stone Base Course </t>
  </si>
  <si>
    <t xml:space="preserve">Aggregate - Gravel or Crushed Stone Shoulders </t>
  </si>
  <si>
    <t xml:space="preserve">Aggregate - Gravel or Crushed Stone Surface Course </t>
  </si>
  <si>
    <t xml:space="preserve">Aggregate - Porous Granular Embankment </t>
  </si>
  <si>
    <t xml:space="preserve">Aggregate - Subbase Granular Materials </t>
  </si>
  <si>
    <t xml:space="preserve">Drainage - Adjust Frames &amp; Grates </t>
  </si>
  <si>
    <t xml:space="preserve">Drainage - Catch Basins </t>
  </si>
  <si>
    <t xml:space="preserve">Drainage - Concrete Box Culverts </t>
  </si>
  <si>
    <t xml:space="preserve">Drainage - Concrete Headwalls </t>
  </si>
  <si>
    <t xml:space="preserve">Drainage - Concrete Gutter </t>
  </si>
  <si>
    <t xml:space="preserve">Drainage - Curb &amp; Gutter </t>
  </si>
  <si>
    <t xml:space="preserve">Drainage - End Sections (Pipe Culvert &amp; Storm Sewer) </t>
  </si>
  <si>
    <t xml:space="preserve">Drainage - Inlets </t>
  </si>
  <si>
    <t xml:space="preserve">Drainage - Manholes </t>
  </si>
  <si>
    <t xml:space="preserve">Drainage - Paved Ditch </t>
  </si>
  <si>
    <t xml:space="preserve">Drainage - Pipe Culverts (Depending on size and depth) </t>
  </si>
  <si>
    <t xml:space="preserve">Drainage - Pipe Underdrains </t>
  </si>
  <si>
    <t xml:space="preserve">Drainage - Precast Box Culverts </t>
  </si>
  <si>
    <t xml:space="preserve">Drainage - Reinforcement Bars (Culverts) </t>
  </si>
  <si>
    <t xml:space="preserve">pound </t>
  </si>
  <si>
    <t xml:space="preserve">Drainage - Riprap </t>
  </si>
  <si>
    <t xml:space="preserve">Drainage - Storm Sewers (Dependent on size and depth) </t>
  </si>
  <si>
    <t xml:space="preserve">Drainage - Trench Backfill </t>
  </si>
  <si>
    <t xml:space="preserve">Drainage - Exploration Trench </t>
  </si>
  <si>
    <t xml:space="preserve">Excavation - Embankment </t>
  </si>
  <si>
    <t xml:space="preserve">Excavation - Borrow Excavation </t>
  </si>
  <si>
    <t xml:space="preserve">Excavation - Channel Excavation </t>
  </si>
  <si>
    <t xml:space="preserve">Excavation - Earth Excavation (Shoulders &amp; Widening) </t>
  </si>
  <si>
    <t xml:space="preserve">Excavation - Earth Excavation </t>
  </si>
  <si>
    <t xml:space="preserve">Excavation - Rock Excavation (Ripping or Blasting) </t>
  </si>
  <si>
    <t xml:space="preserve">Excavation - Excavation (Special) </t>
  </si>
  <si>
    <t xml:space="preserve">Excavation - Excavation (Topsoil) </t>
  </si>
  <si>
    <t xml:space="preserve">Excavation - Grading and Shaping Roadway </t>
  </si>
  <si>
    <t xml:space="preserve">unit </t>
  </si>
  <si>
    <t xml:space="preserve">Excavation - Process Lime Modified Soil </t>
  </si>
  <si>
    <t xml:space="preserve">Excavation - Process Lime Stabilized Soil </t>
  </si>
  <si>
    <t xml:space="preserve">Excavation - Topsoil Placement </t>
  </si>
  <si>
    <t xml:space="preserve">Miscellaneous - Chain Link Fence </t>
  </si>
  <si>
    <t xml:space="preserve">Miscellaneous - Concrete Barrier </t>
  </si>
  <si>
    <t xml:space="preserve">Miscellaneous - Delineators </t>
  </si>
  <si>
    <t xml:space="preserve">Miscellaneous - Furnishing and Erecting Row Markers </t>
  </si>
  <si>
    <t xml:space="preserve">Miscellaneous - Noise Abatement Wall </t>
  </si>
  <si>
    <t xml:space="preserve">Miscellaneous - Steel Plate Beam Guardrail </t>
  </si>
  <si>
    <t xml:space="preserve">Miscellaneous - Steel Plate Beam Guardrail Removal </t>
  </si>
  <si>
    <t xml:space="preserve">Miscellaneous - Temporary Concrete Barrier Wall </t>
  </si>
  <si>
    <t xml:space="preserve">Miscellaneous - Woven Wire Fence </t>
  </si>
  <si>
    <t>Paving - Pavement Rem/Rep Reinforced Concrete</t>
  </si>
  <si>
    <t xml:space="preserve">Paving - Pavement Rem/Rep Concrete w/Dowel Bars </t>
  </si>
  <si>
    <t xml:space="preserve">Paving - Pavement Rem/Rep Concrete or Asphalt </t>
  </si>
  <si>
    <t xml:space="preserve">Paving - Partial Depth Patches </t>
  </si>
  <si>
    <t xml:space="preserve">Paving - Bituminous Concrete Base Course Widening </t>
  </si>
  <si>
    <t xml:space="preserve">Paving - Bituminous Concrete Binder &amp; Surface Course </t>
  </si>
  <si>
    <t xml:space="preserve">Paving - Bituminous Materials </t>
  </si>
  <si>
    <t xml:space="preserve">gallon </t>
  </si>
  <si>
    <t xml:space="preserve">Paving - Bituminous Pavement Removal &amp; Replacement </t>
  </si>
  <si>
    <t xml:space="preserve">Paving - Bituminous Shoulders </t>
  </si>
  <si>
    <t xml:space="preserve">Paving - Bridge Approach Pavement </t>
  </si>
  <si>
    <t xml:space="preserve">Paving - Continuously Reinforced Concrete Pavement </t>
  </si>
  <si>
    <t xml:space="preserve">Paving - Bituminous Concrete Pavement (Full depth) </t>
  </si>
  <si>
    <t xml:space="preserve">Paving - Bituminous Concrete Surface Removal (1.5 in) </t>
  </si>
  <si>
    <t xml:space="preserve">Paving - Cracking and Sealing Pavement </t>
  </si>
  <si>
    <t xml:space="preserve">Paving - Level Binder </t>
  </si>
  <si>
    <t xml:space="preserve">Paving - Median Surface (Concrete) </t>
  </si>
  <si>
    <t xml:space="preserve">Paving - Micro-Surfacing/Lane </t>
  </si>
  <si>
    <t xml:space="preserve">mile </t>
  </si>
  <si>
    <t xml:space="preserve">Paving - Pavement Fabric </t>
  </si>
  <si>
    <t xml:space="preserve">Paving - Pavement Reinforcement </t>
  </si>
  <si>
    <t xml:space="preserve">Paving - PC Concrete Base Course </t>
  </si>
  <si>
    <t xml:space="preserve">Paving - PC Concrete Base Course Widening </t>
  </si>
  <si>
    <t xml:space="preserve">Paving - PC Concrete Driveways </t>
  </si>
  <si>
    <t xml:space="preserve">Paving - PC Concrete Pavement </t>
  </si>
  <si>
    <t xml:space="preserve">Paving - PC Concrete Pavement (Hinge Joint) </t>
  </si>
  <si>
    <t xml:space="preserve">Paving - PC Concrete Sidewalks </t>
  </si>
  <si>
    <t xml:space="preserve">Paving - PCC Shoulders </t>
  </si>
  <si>
    <t xml:space="preserve">Paving - Protective Coat </t>
  </si>
  <si>
    <t>Paving - Stabilized Subbase 4</t>
  </si>
  <si>
    <t xml:space="preserve">Paving - Strip Reflective Crack Control </t>
  </si>
  <si>
    <t xml:space="preserve">Pvt Mk - Paint Pavement Marking (Hand) </t>
  </si>
  <si>
    <t xml:space="preserve">Pvt Mk - Paint Pavement Marking (Truck) </t>
  </si>
  <si>
    <t xml:space="preserve">Pvt Mk - Raised Reflective Pavement Markers </t>
  </si>
  <si>
    <t xml:space="preserve">Pvt Mk - Thermoplastic Pavement Marking Symbol </t>
  </si>
  <si>
    <t xml:space="preserve">Pvt Mk - Thermoplastic Pavement Marking (Hand) </t>
  </si>
  <si>
    <t xml:space="preserve">Pvt Mk - Thermoplastic Pavement Marking (Truck) </t>
  </si>
  <si>
    <t xml:space="preserve">Removal - Bituminous Surface Removal </t>
  </si>
  <si>
    <t xml:space="preserve">Removal - Curb &amp; Gutter Removal </t>
  </si>
  <si>
    <t xml:space="preserve">Removal - Pavement Grinding </t>
  </si>
  <si>
    <t xml:space="preserve">Removal - Pavement Removal </t>
  </si>
  <si>
    <t xml:space="preserve">Removal - Sidewalk Removal </t>
  </si>
  <si>
    <t xml:space="preserve">Removal - Tree Removal </t>
  </si>
  <si>
    <t xml:space="preserve">Removal - Tree Removal (6 to 15 Units Diameter) </t>
  </si>
  <si>
    <t xml:space="preserve">units </t>
  </si>
  <si>
    <t xml:space="preserve">Removal - Tree Removal (Over 15 Units Diameter) </t>
  </si>
  <si>
    <t xml:space="preserve">Signing </t>
  </si>
  <si>
    <t xml:space="preserve">Signing - Metal Post </t>
  </si>
  <si>
    <t xml:space="preserve">Signing - Overhead Sign Foundation </t>
  </si>
  <si>
    <t>Signing - Overhead Sign Structure</t>
  </si>
  <si>
    <t xml:space="preserve">Signing - Sign Panel </t>
  </si>
  <si>
    <t xml:space="preserve">Signing - Structural Steel Sign Support Non-Breakaway </t>
  </si>
  <si>
    <t xml:space="preserve">ENTER MONTH START </t>
  </si>
  <si>
    <t xml:space="preserve">A. Determination of Adjustment Factors:  The project engineer or desginer should determine which adjustment factors apply to the project. These factors will be used to adjust production rates for items of work entered in the next step. Use the pull down menu in each cell to select the most appropriate adjustment factors for the project in the Production Rates tab. </t>
  </si>
  <si>
    <t xml:space="preserve">E. In the Completion Date tab, enter the Total Working Days and select a starting month for the project. The first cell in the first column contains a pull down menu to select the month and year for the project start.  The spreadsheet will provide an estimated number of work days available in the upcoming months.  The second column takes into account weekends, holidays and anticipated weather days.  The Conditional Formatting will indicated which month(s) to set a completion date to accomplish the items of work entered into the Bar Chart. </t>
  </si>
  <si>
    <t>F. Projects with multiple phases or areas may require the user to create additional Bar Chart tabs to determine Total Working Days.</t>
  </si>
  <si>
    <t>B. Enter Items of Work in the Bar Chart tab. Click on the first cell under the Description column and a pull down menu appears. Scroll down the pull down menu to find the first tiem of work. Next to each item of work enter a contract quantity.  Repeat for each item of work in the plan.  To enter an item of work not on the pull down menu, turn off data validation for that cell.  Go to Data -&gt; Data Validation -&gt; Clear All.</t>
  </si>
  <si>
    <t xml:space="preserve">Determination of an accurate construction contract duration is vital to the overall success of a project.  Allowing more time than necessary may increase road user delay, increase ODOT contract administration costs, and may have a negative influence on public opinion when work does not appear to progress within a work zone. Specifying a small timeframe to complete the work may unnecessarily increase projects costs by requiring the contractor to mobilize extra forces and work overtime on projects that may not necessarily need expedited timelines.
This tool serves as guidance for project engineers and designers developing construction project timelines. This guide should be used as a supplement to “hands-on” knowledge and experience. If preparing a construction timeline for a particular aspect of a project that you are unfamiliar with, the project engineer/designer should consult with experts in this field of construction. The project engineer/designer should use sound engineering judgment necessary to determine the sequencing of operations and identify construction overlap to ascertain the appropriate project timelines.
</t>
  </si>
  <si>
    <t>CUMMULATIVE CALANDER DAYS (WITH WEATHER DAYS)</t>
  </si>
  <si>
    <t>PROJECTED FINISH MONTH (+ 10% working days)</t>
  </si>
  <si>
    <t>November</t>
  </si>
  <si>
    <t>asphalt (polymer modified)</t>
  </si>
  <si>
    <t xml:space="preserve">Instructions for Construction Duration Determination Tool </t>
  </si>
  <si>
    <t>Contstruction Duration Determination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</si>
</sst>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yy;@"/>
  </numFmts>
  <fonts count="17" x14ac:knownFonts="1">
    <font>
      <sz val="10"/>
      <name val="Times New Roman"/>
    </font>
    <font>
      <sz val="8"/>
      <name val="Times New Roman"/>
      <family val="1"/>
    </font>
    <font>
      <sz val="11"/>
      <color rgb="FF3F3F76"/>
      <name val="Calibri"/>
      <family val="2"/>
      <scheme val="minor"/>
    </font>
    <font>
      <b/>
      <sz val="11"/>
      <color theme="1"/>
      <name val="Calibri"/>
      <family val="2"/>
      <scheme val="minor"/>
    </font>
    <font>
      <sz val="11"/>
      <name val="Calibri"/>
      <family val="2"/>
      <scheme val="minor"/>
    </font>
    <font>
      <sz val="10"/>
      <name val="Calibri"/>
      <family val="2"/>
      <scheme val="minor"/>
    </font>
    <font>
      <b/>
      <sz val="16"/>
      <name val="Calibri"/>
      <family val="2"/>
      <scheme val="minor"/>
    </font>
    <font>
      <b/>
      <sz val="22"/>
      <name val="Calibri"/>
      <family val="2"/>
      <scheme val="minor"/>
    </font>
    <font>
      <b/>
      <u/>
      <sz val="11"/>
      <name val="Calibri"/>
      <family val="2"/>
      <scheme val="minor"/>
    </font>
    <font>
      <b/>
      <sz val="10"/>
      <name val="Calibri"/>
      <family val="2"/>
      <scheme val="minor"/>
    </font>
    <font>
      <b/>
      <sz val="14"/>
      <name val="Calibri"/>
      <family val="2"/>
      <scheme val="minor"/>
    </font>
    <font>
      <b/>
      <sz val="12"/>
      <name val="Calibri"/>
      <family val="2"/>
      <scheme val="minor"/>
    </font>
    <font>
      <b/>
      <sz val="24"/>
      <name val="Calibri"/>
      <family val="2"/>
      <scheme val="minor"/>
    </font>
    <font>
      <b/>
      <sz val="18"/>
      <name val="Calibri"/>
      <family val="2"/>
      <scheme val="minor"/>
    </font>
    <font>
      <sz val="12"/>
      <name val="Calibri"/>
      <family val="2"/>
      <scheme val="minor"/>
    </font>
    <font>
      <b/>
      <u/>
      <sz val="12"/>
      <name val="Calibri"/>
      <family val="2"/>
      <scheme val="minor"/>
    </font>
    <font>
      <b/>
      <u/>
      <sz val="10"/>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FCC99"/>
      </patternFill>
    </fill>
    <fill>
      <patternFill patternType="solid">
        <fgColor theme="6" tint="0.3999755851924192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rgb="FF7F7F7F"/>
      </right>
      <top style="thin">
        <color rgb="FF7F7F7F"/>
      </top>
      <bottom style="thin">
        <color indexed="64"/>
      </bottom>
      <diagonal/>
    </border>
    <border>
      <left style="thin">
        <color rgb="FF7F7F7F"/>
      </left>
      <right style="thin">
        <color indexed="64"/>
      </right>
      <top style="thin">
        <color rgb="FF7F7F7F"/>
      </top>
      <bottom style="thin">
        <color indexed="64"/>
      </bottom>
      <diagonal/>
    </border>
    <border>
      <left style="thin">
        <color rgb="FF7F7F7F"/>
      </left>
      <right style="thin">
        <color rgb="FF7F7F7F"/>
      </right>
      <top/>
      <bottom style="thin">
        <color rgb="FF7F7F7F"/>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2" fillId="3" borderId="25" applyNumberFormat="0" applyAlignment="0" applyProtection="0"/>
  </cellStyleXfs>
  <cellXfs count="141">
    <xf numFmtId="0" fontId="0" fillId="0" borderId="0" xfId="0"/>
    <xf numFmtId="0" fontId="3" fillId="0" borderId="0" xfId="0" applyFont="1"/>
    <xf numFmtId="0" fontId="4" fillId="0" borderId="0" xfId="0" applyFont="1"/>
    <xf numFmtId="0" fontId="4" fillId="0" borderId="0" xfId="0" applyFont="1" applyAlignment="1">
      <alignment vertical="center"/>
    </xf>
    <xf numFmtId="0" fontId="4" fillId="0" borderId="0" xfId="0" applyFont="1" applyAlignment="1">
      <alignment horizontal="center"/>
    </xf>
    <xf numFmtId="0" fontId="4" fillId="0" borderId="0" xfId="0" applyFont="1" applyAlignment="1">
      <alignment horizontal="right"/>
    </xf>
    <xf numFmtId="0" fontId="5" fillId="0" borderId="0" xfId="0" applyFont="1"/>
    <xf numFmtId="0" fontId="8" fillId="0" borderId="0" xfId="0" applyFont="1"/>
    <xf numFmtId="2" fontId="5" fillId="0" borderId="0" xfId="0" applyNumberFormat="1" applyFont="1"/>
    <xf numFmtId="0" fontId="10" fillId="0" borderId="21" xfId="0" applyFont="1" applyBorder="1" applyAlignment="1">
      <alignment horizontal="centerContinuous"/>
    </xf>
    <xf numFmtId="0" fontId="10" fillId="0" borderId="10" xfId="0" applyFont="1" applyBorder="1" applyAlignment="1">
      <alignment horizontal="centerContinuous"/>
    </xf>
    <xf numFmtId="0" fontId="10" fillId="0" borderId="22" xfId="0" applyFont="1" applyBorder="1" applyAlignment="1">
      <alignment horizontal="centerContinuous"/>
    </xf>
    <xf numFmtId="0" fontId="11" fillId="0" borderId="0" xfId="0" applyFont="1"/>
    <xf numFmtId="0" fontId="5" fillId="0" borderId="23" xfId="0" applyFont="1" applyBorder="1" applyAlignment="1">
      <alignment horizontal="centerContinuous"/>
    </xf>
    <xf numFmtId="0" fontId="11" fillId="0" borderId="8" xfId="0" applyFont="1" applyBorder="1" applyAlignment="1">
      <alignment horizontal="centerContinuous"/>
    </xf>
    <xf numFmtId="0" fontId="11" fillId="0" borderId="24" xfId="0" applyFont="1" applyBorder="1" applyAlignment="1">
      <alignment horizontal="centerContinuous"/>
    </xf>
    <xf numFmtId="49" fontId="9" fillId="4" borderId="1" xfId="0" applyNumberFormat="1" applyFont="1" applyFill="1" applyBorder="1" applyAlignment="1">
      <alignment vertical="center" wrapText="1"/>
    </xf>
    <xf numFmtId="0" fontId="9" fillId="4" borderId="1" xfId="0" applyFont="1" applyFill="1" applyBorder="1" applyAlignment="1">
      <alignment vertical="center" wrapText="1"/>
    </xf>
    <xf numFmtId="17" fontId="5" fillId="0" borderId="1" xfId="0" applyNumberFormat="1" applyFont="1" applyBorder="1"/>
    <xf numFmtId="1" fontId="5" fillId="0" borderId="1" xfId="0" applyNumberFormat="1" applyFont="1" applyBorder="1"/>
    <xf numFmtId="0" fontId="5" fillId="0" borderId="1" xfId="0" applyFont="1" applyBorder="1"/>
    <xf numFmtId="0" fontId="5" fillId="0" borderId="4" xfId="0" applyFont="1" applyBorder="1"/>
    <xf numFmtId="2" fontId="5" fillId="0" borderId="1" xfId="0" applyNumberFormat="1" applyFont="1" applyBorder="1"/>
    <xf numFmtId="2" fontId="5" fillId="0" borderId="5" xfId="0" applyNumberFormat="1" applyFont="1" applyBorder="1"/>
    <xf numFmtId="0" fontId="5" fillId="0" borderId="5" xfId="0" applyFont="1" applyBorder="1"/>
    <xf numFmtId="0" fontId="5" fillId="0" borderId="6" xfId="0" applyFont="1" applyBorder="1"/>
    <xf numFmtId="0" fontId="5" fillId="0" borderId="7" xfId="0" applyFont="1" applyBorder="1"/>
    <xf numFmtId="2" fontId="5" fillId="0" borderId="7" xfId="0" applyNumberFormat="1" applyFont="1" applyBorder="1"/>
    <xf numFmtId="0" fontId="5" fillId="0" borderId="20" xfId="0" applyFont="1" applyBorder="1"/>
    <xf numFmtId="0" fontId="12" fillId="0" borderId="0" xfId="0" applyFont="1" applyAlignment="1">
      <alignment horizontal="centerContinuous" vertical="center"/>
    </xf>
    <xf numFmtId="0" fontId="13" fillId="0" borderId="0" xfId="0" applyFont="1" applyAlignment="1">
      <alignment horizontal="center" vertical="center"/>
    </xf>
    <xf numFmtId="0" fontId="5" fillId="0" borderId="0" xfId="0" applyFont="1" applyAlignment="1">
      <alignment horizontal="centerContinuous" vertical="center"/>
    </xf>
    <xf numFmtId="0" fontId="6" fillId="0" borderId="0" xfId="0" applyFont="1" applyAlignment="1">
      <alignment horizontal="centerContinuous" vertical="center"/>
    </xf>
    <xf numFmtId="0" fontId="11" fillId="0" borderId="0" xfId="0" applyFont="1" applyAlignment="1">
      <alignment horizontal="center"/>
    </xf>
    <xf numFmtId="0" fontId="14" fillId="0" borderId="0" xfId="0" applyFont="1"/>
    <xf numFmtId="0" fontId="14" fillId="0" borderId="9" xfId="0" applyFont="1" applyBorder="1" applyProtection="1">
      <protection locked="0"/>
    </xf>
    <xf numFmtId="0" fontId="14" fillId="0" borderId="10" xfId="0" applyFont="1" applyBorder="1" applyAlignment="1">
      <alignment horizontal="right"/>
    </xf>
    <xf numFmtId="0" fontId="14" fillId="0" borderId="0" xfId="0" applyFont="1" applyAlignment="1">
      <alignment horizontal="right"/>
    </xf>
    <xf numFmtId="0" fontId="5" fillId="0" borderId="0" xfId="0" applyFont="1" applyAlignment="1">
      <alignment horizontal="right"/>
    </xf>
    <xf numFmtId="0" fontId="11" fillId="0" borderId="11" xfId="0" applyFont="1" applyBorder="1" applyAlignment="1">
      <alignment horizontal="center" vertical="center" wrapText="1"/>
    </xf>
    <xf numFmtId="1" fontId="14" fillId="0" borderId="2" xfId="0" applyNumberFormat="1" applyFont="1" applyBorder="1" applyAlignment="1">
      <alignment horizontal="center" vertical="center"/>
    </xf>
    <xf numFmtId="0" fontId="2" fillId="3" borderId="28" xfId="1" applyNumberFormat="1" applyBorder="1" applyAlignment="1" applyProtection="1">
      <alignment horizontal="left" vertical="center"/>
      <protection locked="0"/>
    </xf>
    <xf numFmtId="2" fontId="2" fillId="3" borderId="28" xfId="1" applyNumberFormat="1" applyBorder="1" applyAlignment="1" applyProtection="1">
      <alignment horizontal="right" vertical="center"/>
      <protection locked="0"/>
    </xf>
    <xf numFmtId="0" fontId="14" fillId="0" borderId="3" xfId="0" applyFont="1" applyBorder="1" applyAlignment="1">
      <alignment horizontal="center" vertical="center"/>
    </xf>
    <xf numFmtId="0" fontId="14" fillId="0" borderId="3" xfId="0" applyFont="1" applyBorder="1" applyAlignment="1">
      <alignment horizontal="right" vertical="center"/>
    </xf>
    <xf numFmtId="0" fontId="14" fillId="0" borderId="12" xfId="0" applyFont="1" applyBorder="1" applyAlignment="1">
      <alignment horizontal="center" vertical="center"/>
    </xf>
    <xf numFmtId="164" fontId="14" fillId="0" borderId="3" xfId="0" applyNumberFormat="1" applyFont="1" applyBorder="1" applyAlignment="1">
      <alignment horizontal="right" vertical="center"/>
    </xf>
    <xf numFmtId="0" fontId="11" fillId="0" borderId="3" xfId="0" applyFont="1" applyBorder="1" applyAlignment="1">
      <alignment horizontal="center" vertical="center"/>
    </xf>
    <xf numFmtId="0" fontId="2" fillId="3" borderId="25" xfId="1" applyAlignment="1">
      <alignment horizontal="center" vertical="center"/>
    </xf>
    <xf numFmtId="9" fontId="2" fillId="3" borderId="25" xfId="1" applyNumberFormat="1" applyAlignment="1">
      <alignment horizontal="center" vertical="center"/>
    </xf>
    <xf numFmtId="0" fontId="11" fillId="0" borderId="12" xfId="0" applyFont="1" applyBorder="1" applyAlignment="1">
      <alignment horizontal="center" vertical="center"/>
    </xf>
    <xf numFmtId="1" fontId="11" fillId="0" borderId="13" xfId="0" applyNumberFormat="1" applyFont="1" applyBorder="1" applyAlignment="1">
      <alignment horizontal="center" vertical="center"/>
    </xf>
    <xf numFmtId="1" fontId="14" fillId="0" borderId="4" xfId="0" applyNumberFormat="1" applyFont="1" applyBorder="1" applyAlignment="1">
      <alignment horizontal="center" vertical="center"/>
    </xf>
    <xf numFmtId="0" fontId="2" fillId="3" borderId="25" xfId="1" applyNumberFormat="1" applyAlignment="1" applyProtection="1">
      <alignment horizontal="left" vertical="center"/>
      <protection locked="0"/>
    </xf>
    <xf numFmtId="2" fontId="2" fillId="3" borderId="25" xfId="1" applyNumberFormat="1" applyAlignment="1" applyProtection="1">
      <alignment horizontal="right" vertical="center"/>
      <protection locked="0"/>
    </xf>
    <xf numFmtId="0" fontId="14" fillId="0" borderId="30" xfId="0" applyFont="1" applyBorder="1" applyAlignment="1">
      <alignment horizontal="center" vertical="center"/>
    </xf>
    <xf numFmtId="0" fontId="14" fillId="0" borderId="30" xfId="0" applyFont="1" applyBorder="1" applyAlignment="1">
      <alignment horizontal="right" vertical="center"/>
    </xf>
    <xf numFmtId="0" fontId="14" fillId="0" borderId="1" xfId="0" applyFont="1" applyBorder="1" applyAlignment="1">
      <alignment horizontal="center" vertical="center"/>
    </xf>
    <xf numFmtId="164" fontId="14" fillId="0" borderId="1" xfId="0" applyNumberFormat="1" applyFont="1" applyBorder="1" applyAlignment="1">
      <alignment horizontal="right" vertical="center"/>
    </xf>
    <xf numFmtId="0" fontId="11" fillId="0" borderId="1" xfId="0" applyFont="1" applyBorder="1" applyAlignment="1">
      <alignment horizontal="center" vertical="center"/>
    </xf>
    <xf numFmtId="1" fontId="2" fillId="3" borderId="25" xfId="1" applyNumberFormat="1" applyAlignment="1" applyProtection="1">
      <alignment horizontal="center" vertical="center"/>
      <protection locked="0"/>
    </xf>
    <xf numFmtId="9" fontId="2" fillId="3" borderId="25" xfId="1" applyNumberFormat="1" applyAlignment="1" applyProtection="1">
      <alignment horizontal="center" vertical="center"/>
      <protection locked="0"/>
    </xf>
    <xf numFmtId="1" fontId="11" fillId="0" borderId="1" xfId="0" applyNumberFormat="1" applyFont="1" applyBorder="1" applyAlignment="1">
      <alignment horizontal="center" vertical="center"/>
    </xf>
    <xf numFmtId="1" fontId="11" fillId="0" borderId="5" xfId="0" applyNumberFormat="1" applyFont="1" applyBorder="1" applyAlignment="1">
      <alignment horizontal="center" vertical="center"/>
    </xf>
    <xf numFmtId="0" fontId="14" fillId="0" borderId="1" xfId="0" applyFont="1" applyBorder="1" applyAlignment="1">
      <alignment horizontal="right" vertical="center"/>
    </xf>
    <xf numFmtId="1" fontId="14" fillId="0" borderId="6" xfId="0" applyNumberFormat="1" applyFont="1" applyBorder="1" applyAlignment="1">
      <alignment horizontal="center" vertical="center"/>
    </xf>
    <xf numFmtId="0" fontId="2" fillId="3" borderId="26" xfId="1" applyNumberFormat="1" applyBorder="1" applyAlignment="1" applyProtection="1">
      <alignment horizontal="left" vertical="center"/>
      <protection locked="0"/>
    </xf>
    <xf numFmtId="2" fontId="2" fillId="3" borderId="27" xfId="1" applyNumberFormat="1" applyBorder="1" applyAlignment="1" applyProtection="1">
      <alignment horizontal="right" vertical="center"/>
      <protection locked="0"/>
    </xf>
    <xf numFmtId="0" fontId="14" fillId="0" borderId="7" xfId="0" applyFont="1" applyBorder="1" applyAlignment="1">
      <alignment horizontal="center" vertical="center"/>
    </xf>
    <xf numFmtId="0" fontId="14" fillId="0" borderId="7" xfId="0" applyFont="1" applyBorder="1" applyAlignment="1">
      <alignment horizontal="right" vertical="center"/>
    </xf>
    <xf numFmtId="164" fontId="14" fillId="0" borderId="7" xfId="0" applyNumberFormat="1" applyFont="1" applyBorder="1" applyAlignment="1">
      <alignment horizontal="right" vertical="center"/>
    </xf>
    <xf numFmtId="0" fontId="11" fillId="0" borderId="7" xfId="0" applyFont="1" applyBorder="1" applyAlignment="1">
      <alignment horizontal="center" vertical="center"/>
    </xf>
    <xf numFmtId="1" fontId="2" fillId="3" borderId="26" xfId="1" applyNumberFormat="1" applyBorder="1" applyAlignment="1" applyProtection="1">
      <alignment horizontal="center" vertical="center"/>
      <protection locked="0"/>
    </xf>
    <xf numFmtId="9" fontId="2" fillId="3" borderId="27" xfId="1" applyNumberFormat="1" applyBorder="1" applyAlignment="1" applyProtection="1">
      <alignment horizontal="center" vertical="center"/>
      <protection locked="0"/>
    </xf>
    <xf numFmtId="1" fontId="11" fillId="0" borderId="7" xfId="0" applyNumberFormat="1" applyFont="1" applyBorder="1" applyAlignment="1">
      <alignment horizontal="center" vertical="center"/>
    </xf>
    <xf numFmtId="1" fontId="11" fillId="0" borderId="20" xfId="0" applyNumberFormat="1" applyFont="1" applyBorder="1" applyAlignment="1">
      <alignment horizontal="center" vertical="center"/>
    </xf>
    <xf numFmtId="0" fontId="15" fillId="0" borderId="0" xfId="0" applyFont="1"/>
    <xf numFmtId="1" fontId="11" fillId="0" borderId="0" xfId="0" applyNumberFormat="1" applyFont="1" applyAlignment="1">
      <alignment horizontal="center" vertical="center"/>
    </xf>
    <xf numFmtId="0" fontId="2" fillId="3" borderId="25" xfId="1" applyAlignment="1" applyProtection="1">
      <alignment horizontal="center"/>
      <protection locked="0"/>
    </xf>
    <xf numFmtId="0" fontId="9" fillId="0" borderId="1" xfId="0" applyFont="1" applyBorder="1" applyAlignment="1">
      <alignment horizontal="center"/>
    </xf>
    <xf numFmtId="0" fontId="5" fillId="0" borderId="0" xfId="0" applyFont="1" applyAlignment="1">
      <alignment horizontal="center" vertical="center" wrapText="1"/>
    </xf>
    <xf numFmtId="0" fontId="5" fillId="0" borderId="1" xfId="0" applyFont="1" applyBorder="1" applyAlignment="1">
      <alignment horizontal="center"/>
    </xf>
    <xf numFmtId="164" fontId="5" fillId="0" borderId="1" xfId="0" applyNumberFormat="1" applyFont="1" applyBorder="1" applyAlignment="1">
      <alignment horizontal="center"/>
    </xf>
    <xf numFmtId="2" fontId="5" fillId="0" borderId="1" xfId="0" applyNumberFormat="1" applyFont="1" applyBorder="1" applyAlignment="1">
      <alignment horizontal="center"/>
    </xf>
    <xf numFmtId="3" fontId="5" fillId="0" borderId="1" xfId="0" applyNumberFormat="1" applyFont="1" applyBorder="1" applyAlignment="1">
      <alignment horizontal="center"/>
    </xf>
    <xf numFmtId="0" fontId="9" fillId="4" borderId="1" xfId="0" applyFont="1" applyFill="1" applyBorder="1" applyAlignment="1">
      <alignment wrapText="1"/>
    </xf>
    <xf numFmtId="0" fontId="9" fillId="0" borderId="1" xfId="0" applyFont="1" applyBorder="1" applyAlignment="1">
      <alignment horizontal="center" vertical="center"/>
    </xf>
    <xf numFmtId="0" fontId="9" fillId="4" borderId="1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wrapText="1"/>
    </xf>
    <xf numFmtId="0" fontId="9" fillId="0" borderId="0" xfId="0" applyFont="1"/>
    <xf numFmtId="165" fontId="4" fillId="0" borderId="1" xfId="0" applyNumberFormat="1" applyFont="1" applyBorder="1" applyProtection="1">
      <protection locked="0"/>
    </xf>
    <xf numFmtId="1" fontId="4" fillId="0" borderId="1" xfId="0" applyNumberFormat="1" applyFont="1" applyBorder="1"/>
    <xf numFmtId="0" fontId="5" fillId="5" borderId="1" xfId="0" applyFont="1" applyFill="1" applyBorder="1"/>
    <xf numFmtId="0" fontId="9" fillId="0" borderId="29" xfId="0" applyFont="1" applyBorder="1"/>
    <xf numFmtId="0" fontId="9" fillId="0" borderId="0" xfId="0" applyFont="1" applyAlignment="1">
      <alignment wrapText="1"/>
    </xf>
    <xf numFmtId="17" fontId="4" fillId="0" borderId="1" xfId="0" applyNumberFormat="1" applyFont="1" applyBorder="1"/>
    <xf numFmtId="0" fontId="16" fillId="0" borderId="0" xfId="0" applyFont="1"/>
    <xf numFmtId="0" fontId="9" fillId="0" borderId="0" xfId="0" applyFont="1" applyAlignment="1">
      <alignment horizontal="center" vertical="center"/>
    </xf>
    <xf numFmtId="0" fontId="5" fillId="0" borderId="0" xfId="0" applyFont="1" applyAlignment="1">
      <alignment wrapText="1"/>
    </xf>
    <xf numFmtId="0" fontId="5" fillId="0" borderId="0" xfId="0" applyFont="1" applyAlignment="1">
      <alignment horizontal="left" vertical="top" wrapText="1"/>
    </xf>
    <xf numFmtId="0" fontId="6" fillId="0" borderId="0" xfId="0" applyFont="1" applyAlignment="1">
      <alignment horizontal="center"/>
    </xf>
    <xf numFmtId="0" fontId="4" fillId="0" borderId="0" xfId="0" applyFont="1" applyAlignment="1">
      <alignment vertical="top" wrapText="1"/>
    </xf>
    <xf numFmtId="0" fontId="5" fillId="0" borderId="0" xfId="0" applyFont="1" applyAlignment="1">
      <alignment horizontal="left" wrapText="1"/>
    </xf>
    <xf numFmtId="0" fontId="9" fillId="0" borderId="0" xfId="0" applyFont="1" applyAlignment="1">
      <alignment horizontal="center" vertical="center" wrapText="1"/>
    </xf>
    <xf numFmtId="0" fontId="5" fillId="0" borderId="0" xfId="0" applyFont="1" applyAlignment="1">
      <alignment vertical="top" wrapText="1"/>
    </xf>
    <xf numFmtId="0" fontId="7" fillId="0" borderId="0" xfId="0" applyFont="1" applyAlignment="1">
      <alignment horizontal="left" vertical="center"/>
    </xf>
    <xf numFmtId="0" fontId="0" fillId="0" borderId="0" xfId="0"/>
    <xf numFmtId="0" fontId="5" fillId="0" borderId="9" xfId="0" applyFont="1" applyBorder="1" applyProtection="1">
      <protection locked="0"/>
    </xf>
    <xf numFmtId="0" fontId="14" fillId="0" borderId="0" xfId="0" applyFont="1" applyAlignment="1">
      <alignment horizontal="right" vertical="center"/>
    </xf>
    <xf numFmtId="0" fontId="14" fillId="0" borderId="0" xfId="0" applyFont="1" applyAlignment="1">
      <alignment horizontal="right"/>
    </xf>
    <xf numFmtId="0" fontId="11" fillId="0" borderId="0" xfId="0" applyFont="1" applyAlignment="1">
      <alignment horizontal="right"/>
    </xf>
    <xf numFmtId="0" fontId="5" fillId="0" borderId="8" xfId="0" applyFont="1" applyBorder="1" applyProtection="1">
      <protection locked="0"/>
    </xf>
    <xf numFmtId="0" fontId="11"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 xfId="0" applyFont="1" applyBorder="1" applyAlignment="1">
      <alignment horizontal="center" vertical="center"/>
    </xf>
    <xf numFmtId="0" fontId="11" fillId="0" borderId="16"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4" fillId="0" borderId="9" xfId="0" applyFont="1" applyBorder="1" applyAlignment="1" applyProtection="1">
      <alignment horizontal="right"/>
      <protection locked="0"/>
    </xf>
    <xf numFmtId="0" fontId="11" fillId="0" borderId="30" xfId="0" applyFont="1" applyBorder="1" applyAlignment="1">
      <alignment horizontal="center" vertical="center" wrapText="1"/>
    </xf>
    <xf numFmtId="0" fontId="14" fillId="0" borderId="9" xfId="0" applyFont="1" applyBorder="1" applyAlignment="1" applyProtection="1">
      <alignment horizontal="center"/>
      <protection locked="0"/>
    </xf>
    <xf numFmtId="14" fontId="14" fillId="0" borderId="9" xfId="0" applyNumberFormat="1" applyFont="1" applyBorder="1" applyAlignment="1" applyProtection="1">
      <alignment horizontal="right"/>
      <protection locked="0"/>
    </xf>
    <xf numFmtId="0" fontId="14" fillId="0" borderId="8" xfId="0" applyFont="1" applyBorder="1" applyAlignment="1" applyProtection="1">
      <alignment horizontal="right"/>
      <protection locked="0"/>
    </xf>
    <xf numFmtId="0" fontId="10" fillId="0" borderId="0" xfId="0" applyFont="1" applyAlignment="1">
      <alignment horizontal="center"/>
    </xf>
    <xf numFmtId="0" fontId="14" fillId="0" borderId="8" xfId="0" applyFont="1" applyBorder="1" applyAlignment="1" applyProtection="1">
      <alignment horizontal="left"/>
      <protection locked="0"/>
    </xf>
    <xf numFmtId="0" fontId="14" fillId="0" borderId="9" xfId="0" applyFont="1" applyBorder="1" applyAlignment="1" applyProtection="1">
      <alignment horizontal="left"/>
      <protection locked="0"/>
    </xf>
    <xf numFmtId="0" fontId="11" fillId="0" borderId="7" xfId="0" applyFont="1" applyBorder="1" applyAlignment="1">
      <alignment horizontal="center" vertical="center" wrapText="1"/>
    </xf>
    <xf numFmtId="0" fontId="11" fillId="0" borderId="12" xfId="0" applyFont="1" applyBorder="1" applyAlignment="1">
      <alignment horizontal="center" vertical="center"/>
    </xf>
    <xf numFmtId="0" fontId="11" fillId="0" borderId="30" xfId="0" applyFont="1" applyBorder="1" applyAlignment="1">
      <alignment horizontal="center"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9" fillId="0" borderId="1" xfId="0" applyFont="1" applyBorder="1" applyAlignment="1">
      <alignment horizontal="center" vertical="center" wrapText="1"/>
    </xf>
    <xf numFmtId="0" fontId="5" fillId="2" borderId="14" xfId="0" applyFont="1" applyFill="1" applyBorder="1" applyAlignment="1" applyProtection="1">
      <alignment horizontal="left" vertical="center"/>
      <protection locked="0" hidden="1"/>
    </xf>
    <xf numFmtId="0" fontId="5" fillId="2" borderId="9" xfId="0" applyFont="1" applyFill="1" applyBorder="1" applyAlignment="1" applyProtection="1">
      <alignment horizontal="left" vertical="center"/>
      <protection locked="0" hidden="1"/>
    </xf>
    <xf numFmtId="0" fontId="5" fillId="2" borderId="19" xfId="0" applyFont="1" applyFill="1" applyBorder="1" applyAlignment="1" applyProtection="1">
      <alignment horizontal="left" vertical="center"/>
      <protection locked="0" hidden="1"/>
    </xf>
    <xf numFmtId="0" fontId="9" fillId="0" borderId="1" xfId="0" applyFont="1" applyBorder="1" applyAlignment="1">
      <alignment horizontal="center"/>
    </xf>
    <xf numFmtId="0" fontId="9"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 xfId="0" applyFont="1" applyBorder="1" applyAlignment="1">
      <alignment horizontal="center" vertical="center" wrapText="1"/>
    </xf>
  </cellXfs>
  <cellStyles count="2">
    <cellStyle name="Input" xfId="1" builtinId="20"/>
    <cellStyle name="Normal" xfId="0" builtinId="0"/>
  </cellStyles>
  <dxfs count="8">
    <dxf>
      <fill>
        <patternFill>
          <bgColor theme="4" tint="0.39994506668294322"/>
        </patternFill>
      </fill>
    </dxf>
    <dxf>
      <fill>
        <patternFill>
          <bgColor rgb="FFFFFF00"/>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01"/>
      <c:rotY val="20"/>
      <c:depthPercent val="20"/>
      <c:rAngAx val="1"/>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0.26689143309141156"/>
          <c:y val="4.2224759781862929E-2"/>
          <c:w val="0.71172945847522484"/>
          <c:h val="0.9385450756086503"/>
        </c:manualLayout>
      </c:layout>
      <c:bar3DChart>
        <c:barDir val="bar"/>
        <c:grouping val="stacked"/>
        <c:varyColors val="0"/>
        <c:ser>
          <c:idx val="1"/>
          <c:order val="0"/>
          <c:spPr>
            <a:noFill/>
            <a:ln w="25400">
              <a:noFill/>
            </a:ln>
          </c:spPr>
          <c:invertIfNegative val="0"/>
          <c:cat>
            <c:numRef>
              <c:f>'Bar Chart'!$E$16:$E$40</c:f>
              <c:numCache>
                <c:formatCode>General</c:formatCode>
                <c:ptCount val="25"/>
              </c:numCache>
            </c:numRef>
          </c:cat>
          <c:val>
            <c:numRef>
              <c:f>'Bar Chart'!$O$16:$O$40</c:f>
              <c:numCache>
                <c:formatCode>0</c:formatCode>
                <c:ptCount val="25"/>
                <c:pt idx="0" formatCode="General">
                  <c:v>1</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extLst>
            <c:ext xmlns:c16="http://schemas.microsoft.com/office/drawing/2014/chart" uri="{C3380CC4-5D6E-409C-BE32-E72D297353CC}">
              <c16:uniqueId val="{00000000-1B77-4088-A6C3-0581979D2F39}"/>
            </c:ext>
          </c:extLst>
        </c:ser>
        <c:ser>
          <c:idx val="2"/>
          <c:order val="1"/>
          <c:spPr>
            <a:solidFill>
              <a:srgbClr val="333399"/>
            </a:solidFill>
            <a:ln w="12700">
              <a:solidFill>
                <a:srgbClr val="000000"/>
              </a:solidFill>
              <a:prstDash val="solid"/>
            </a:ln>
          </c:spPr>
          <c:invertIfNegative val="0"/>
          <c:cat>
            <c:numRef>
              <c:f>'Bar Chart'!$E$16:$E$40</c:f>
              <c:numCache>
                <c:formatCode>General</c:formatCode>
                <c:ptCount val="25"/>
              </c:numCache>
            </c:numRef>
          </c:cat>
          <c:val>
            <c:numRef>
              <c:f>'Bar Chart'!$L$16:$L$40</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1-1B77-4088-A6C3-0581979D2F39}"/>
            </c:ext>
          </c:extLst>
        </c:ser>
        <c:dLbls>
          <c:showLegendKey val="0"/>
          <c:showVal val="0"/>
          <c:showCatName val="0"/>
          <c:showSerName val="0"/>
          <c:showPercent val="0"/>
          <c:showBubbleSize val="0"/>
        </c:dLbls>
        <c:gapWidth val="150"/>
        <c:shape val="box"/>
        <c:axId val="76417280"/>
        <c:axId val="76419072"/>
        <c:axId val="0"/>
      </c:bar3DChart>
      <c:catAx>
        <c:axId val="76417280"/>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000" b="0" i="0" u="none" strike="noStrike" kern="1200" spc="-100" baseline="0">
                <a:solidFill>
                  <a:srgbClr val="000000"/>
                </a:solidFill>
                <a:latin typeface="Arial" pitchFamily="34" charset="0"/>
                <a:ea typeface="Times New Roman"/>
                <a:cs typeface="Arial" pitchFamily="34" charset="0"/>
              </a:defRPr>
            </a:pPr>
            <a:endParaRPr lang="en-US"/>
          </a:p>
        </c:txPr>
        <c:crossAx val="76419072"/>
        <c:crosses val="autoZero"/>
        <c:auto val="1"/>
        <c:lblAlgn val="ctr"/>
        <c:lblOffset val="100"/>
        <c:tickMarkSkip val="1"/>
        <c:noMultiLvlLbl val="0"/>
      </c:catAx>
      <c:valAx>
        <c:axId val="76419072"/>
        <c:scaling>
          <c:orientation val="minMax"/>
        </c:scaling>
        <c:delete val="0"/>
        <c:axPos val="t"/>
        <c:majorGridlines>
          <c:spPr>
            <a:ln w="3175">
              <a:solidFill>
                <a:srgbClr val="000000"/>
              </a:solidFill>
              <a:prstDash val="solid"/>
            </a:ln>
          </c:spPr>
        </c:majorGridlines>
        <c:minorGridlines>
          <c:spPr>
            <a:ln w="12700">
              <a:solidFill>
                <a:srgbClr val="C0C0C0"/>
              </a:solidFill>
              <a:prstDash val="solid"/>
            </a:ln>
          </c:spPr>
        </c:minorGridlines>
        <c:title>
          <c:tx>
            <c:rich>
              <a:bodyPr/>
              <a:lstStyle/>
              <a:p>
                <a:pPr>
                  <a:defRPr sz="1425" b="1" i="0" u="none" strike="noStrike" baseline="0">
                    <a:solidFill>
                      <a:srgbClr val="000000"/>
                    </a:solidFill>
                    <a:latin typeface="+mn-lt"/>
                    <a:ea typeface="Times New Roman"/>
                    <a:cs typeface="Times New Roman"/>
                  </a:defRPr>
                </a:pPr>
                <a:r>
                  <a:rPr lang="en-US">
                    <a:latin typeface="+mn-lt"/>
                  </a:rPr>
                  <a:t>Working Days</a:t>
                </a:r>
              </a:p>
            </c:rich>
          </c:tx>
          <c:layout>
            <c:manualLayout>
              <c:xMode val="edge"/>
              <c:yMode val="edge"/>
              <c:x val="0.61312048322726764"/>
              <c:y val="0.912260344790468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mn-lt"/>
                <a:ea typeface="Times New Roman"/>
                <a:cs typeface="Times New Roman"/>
              </a:defRPr>
            </a:pPr>
            <a:endParaRPr lang="en-US"/>
          </a:p>
        </c:txPr>
        <c:crossAx val="7641728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8</xdr:col>
      <xdr:colOff>171451</xdr:colOff>
      <xdr:row>4</xdr:row>
      <xdr:rowOff>160000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33401" y="161925"/>
          <a:ext cx="3905250" cy="75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47</xdr:row>
      <xdr:rowOff>66675</xdr:rowOff>
    </xdr:from>
    <xdr:to>
      <xdr:col>16</xdr:col>
      <xdr:colOff>47625</xdr:colOff>
      <xdr:row>75</xdr:row>
      <xdr:rowOff>81643</xdr:rowOff>
    </xdr:to>
    <xdr:graphicFrame macro="">
      <xdr:nvGraphicFramePr>
        <xdr:cNvPr id="1089" name="Chart 65">
          <a:extLst>
            <a:ext uri="{FF2B5EF4-FFF2-40B4-BE49-F238E27FC236}">
              <a16:creationId xmlns:a16="http://schemas.microsoft.com/office/drawing/2014/main" id="{00000000-0008-0000-0100-00004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4:T30"/>
  <sheetViews>
    <sheetView tabSelected="1" workbookViewId="0"/>
  </sheetViews>
  <sheetFormatPr defaultRowHeight="12.75" x14ac:dyDescent="0.2"/>
  <cols>
    <col min="1" max="16384" width="9.33203125" style="6"/>
  </cols>
  <sheetData>
    <row r="4" spans="2:20" ht="21" x14ac:dyDescent="0.35">
      <c r="J4" s="101"/>
      <c r="K4" s="101"/>
      <c r="L4" s="101"/>
      <c r="M4" s="101"/>
      <c r="N4" s="101"/>
      <c r="O4" s="101"/>
      <c r="P4" s="101"/>
      <c r="Q4" s="101"/>
      <c r="R4" s="101"/>
      <c r="S4" s="101"/>
      <c r="T4" s="101"/>
    </row>
    <row r="7" spans="2:20" ht="12.75" customHeight="1" x14ac:dyDescent="0.2">
      <c r="B7" s="106" t="s">
        <v>273</v>
      </c>
      <c r="C7" s="106"/>
      <c r="D7" s="106"/>
      <c r="E7" s="106"/>
      <c r="F7" s="106"/>
      <c r="G7" s="106"/>
      <c r="H7" s="106"/>
      <c r="I7" s="106"/>
      <c r="J7" s="106"/>
      <c r="K7" s="106"/>
      <c r="L7" s="106"/>
      <c r="M7" s="107"/>
      <c r="N7" s="107"/>
      <c r="O7" s="107"/>
      <c r="P7" s="107"/>
    </row>
    <row r="8" spans="2:20" ht="12.75" customHeight="1" x14ac:dyDescent="0.2">
      <c r="B8" s="106"/>
      <c r="C8" s="106"/>
      <c r="D8" s="106"/>
      <c r="E8" s="106"/>
      <c r="F8" s="106"/>
      <c r="G8" s="106"/>
      <c r="H8" s="106"/>
      <c r="I8" s="106"/>
      <c r="J8" s="106"/>
      <c r="K8" s="106"/>
      <c r="L8" s="106"/>
      <c r="M8" s="107"/>
      <c r="N8" s="107"/>
      <c r="O8" s="107"/>
      <c r="P8" s="107"/>
    </row>
    <row r="10" spans="2:20" ht="13.5" customHeight="1" x14ac:dyDescent="0.25">
      <c r="B10" s="7" t="s">
        <v>57</v>
      </c>
    </row>
    <row r="11" spans="2:20" ht="185.25" customHeight="1" x14ac:dyDescent="0.2">
      <c r="B11" s="102" t="s">
        <v>268</v>
      </c>
      <c r="C11" s="102"/>
      <c r="D11" s="102"/>
      <c r="E11" s="102"/>
      <c r="F11" s="102"/>
      <c r="G11" s="102"/>
      <c r="H11" s="102"/>
      <c r="I11" s="102"/>
      <c r="J11" s="102"/>
      <c r="K11" s="102"/>
      <c r="L11" s="102"/>
      <c r="M11" s="102"/>
    </row>
    <row r="13" spans="2:20" ht="15" x14ac:dyDescent="0.25">
      <c r="B13" s="7" t="s">
        <v>58</v>
      </c>
    </row>
    <row r="15" spans="2:20" ht="54.75" customHeight="1" x14ac:dyDescent="0.2">
      <c r="B15" s="103" t="s">
        <v>264</v>
      </c>
      <c r="C15" s="103"/>
      <c r="D15" s="103"/>
      <c r="E15" s="103"/>
      <c r="F15" s="103"/>
      <c r="G15" s="103"/>
      <c r="H15" s="103"/>
      <c r="I15" s="103"/>
      <c r="J15" s="103"/>
      <c r="K15" s="103"/>
      <c r="L15" s="103"/>
      <c r="M15" s="103"/>
    </row>
    <row r="17" spans="2:13" ht="12.75" customHeight="1" x14ac:dyDescent="0.2">
      <c r="C17" s="104" t="s">
        <v>17</v>
      </c>
      <c r="D17" s="104"/>
      <c r="E17" s="104" t="s">
        <v>18</v>
      </c>
      <c r="F17" s="104"/>
      <c r="G17" s="104" t="s">
        <v>19</v>
      </c>
      <c r="H17" s="104"/>
      <c r="I17" s="104" t="s">
        <v>20</v>
      </c>
      <c r="J17" s="104"/>
      <c r="K17" s="104" t="s">
        <v>21</v>
      </c>
      <c r="L17" s="104"/>
    </row>
    <row r="18" spans="2:13" x14ac:dyDescent="0.2">
      <c r="C18" s="6" t="s">
        <v>23</v>
      </c>
      <c r="D18" s="8">
        <v>1</v>
      </c>
      <c r="E18" s="6" t="s">
        <v>26</v>
      </c>
      <c r="F18" s="6">
        <v>1</v>
      </c>
      <c r="G18" s="6" t="s">
        <v>29</v>
      </c>
      <c r="H18" s="8">
        <v>1</v>
      </c>
      <c r="I18" s="6" t="s">
        <v>32</v>
      </c>
      <c r="J18" s="8">
        <v>1</v>
      </c>
      <c r="K18" s="6" t="s">
        <v>35</v>
      </c>
      <c r="L18" s="8">
        <v>1</v>
      </c>
    </row>
    <row r="19" spans="2:13" x14ac:dyDescent="0.2">
      <c r="C19" s="6" t="s">
        <v>24</v>
      </c>
      <c r="D19" s="6">
        <v>0.85</v>
      </c>
      <c r="E19" s="6" t="s">
        <v>27</v>
      </c>
      <c r="F19" s="6">
        <v>0.88</v>
      </c>
      <c r="G19" s="6" t="s">
        <v>30</v>
      </c>
      <c r="H19" s="6">
        <v>0.85</v>
      </c>
      <c r="I19" s="6" t="s">
        <v>33</v>
      </c>
      <c r="J19" s="6">
        <v>0.85</v>
      </c>
      <c r="K19" s="6" t="s">
        <v>30</v>
      </c>
      <c r="L19" s="6">
        <v>0.88</v>
      </c>
    </row>
    <row r="20" spans="2:13" x14ac:dyDescent="0.2">
      <c r="C20" s="6" t="s">
        <v>25</v>
      </c>
      <c r="D20" s="6">
        <v>0.75</v>
      </c>
      <c r="E20" s="6" t="s">
        <v>28</v>
      </c>
      <c r="F20" s="6">
        <v>0.7</v>
      </c>
      <c r="G20" s="6" t="s">
        <v>31</v>
      </c>
      <c r="H20" s="8">
        <v>0.7</v>
      </c>
      <c r="I20" s="6" t="s">
        <v>34</v>
      </c>
      <c r="J20" s="6">
        <v>0.65</v>
      </c>
      <c r="K20" s="6" t="s">
        <v>36</v>
      </c>
      <c r="L20" s="6">
        <v>0.75</v>
      </c>
    </row>
    <row r="22" spans="2:13" ht="52.5" customHeight="1" x14ac:dyDescent="0.2">
      <c r="B22" s="105" t="s">
        <v>267</v>
      </c>
      <c r="C22" s="105"/>
      <c r="D22" s="105"/>
      <c r="E22" s="105"/>
      <c r="F22" s="105"/>
      <c r="G22" s="105"/>
      <c r="H22" s="105"/>
      <c r="I22" s="105"/>
      <c r="J22" s="105"/>
      <c r="K22" s="105"/>
      <c r="L22" s="105"/>
      <c r="M22" s="105"/>
    </row>
    <row r="24" spans="2:13" ht="24.75" customHeight="1" x14ac:dyDescent="0.2">
      <c r="B24" s="100" t="s">
        <v>60</v>
      </c>
      <c r="C24" s="100"/>
      <c r="D24" s="100"/>
      <c r="E24" s="100"/>
      <c r="F24" s="100"/>
      <c r="G24" s="100"/>
      <c r="H24" s="100"/>
      <c r="I24" s="100"/>
      <c r="J24" s="100"/>
      <c r="K24" s="100"/>
      <c r="L24" s="100"/>
      <c r="M24" s="100"/>
    </row>
    <row r="26" spans="2:13" x14ac:dyDescent="0.2">
      <c r="B26" s="100" t="s">
        <v>59</v>
      </c>
      <c r="C26" s="100"/>
      <c r="D26" s="100"/>
      <c r="E26" s="100"/>
      <c r="F26" s="100"/>
      <c r="G26" s="100"/>
      <c r="H26" s="100"/>
      <c r="I26" s="100"/>
      <c r="J26" s="100"/>
      <c r="K26" s="100"/>
      <c r="L26" s="100"/>
      <c r="M26" s="100"/>
    </row>
    <row r="28" spans="2:13" ht="68.25" customHeight="1" x14ac:dyDescent="0.2">
      <c r="B28" s="100" t="s">
        <v>265</v>
      </c>
      <c r="C28" s="100"/>
      <c r="D28" s="100"/>
      <c r="E28" s="100"/>
      <c r="F28" s="100"/>
      <c r="G28" s="100"/>
      <c r="H28" s="100"/>
      <c r="I28" s="100"/>
      <c r="J28" s="100"/>
      <c r="K28" s="100"/>
      <c r="L28" s="100"/>
      <c r="M28" s="100"/>
    </row>
    <row r="30" spans="2:13" ht="24" customHeight="1" x14ac:dyDescent="0.2">
      <c r="B30" s="99" t="s">
        <v>266</v>
      </c>
      <c r="C30" s="99"/>
      <c r="D30" s="99"/>
      <c r="E30" s="99"/>
      <c r="F30" s="99"/>
      <c r="G30" s="99"/>
      <c r="H30" s="99"/>
      <c r="I30" s="99"/>
      <c r="J30" s="99"/>
      <c r="K30" s="99"/>
      <c r="L30" s="99"/>
      <c r="M30" s="99"/>
    </row>
  </sheetData>
  <mergeCells count="14">
    <mergeCell ref="B30:M30"/>
    <mergeCell ref="B26:M26"/>
    <mergeCell ref="B28:M28"/>
    <mergeCell ref="J4:T4"/>
    <mergeCell ref="B11:M11"/>
    <mergeCell ref="B24:M24"/>
    <mergeCell ref="B15:M15"/>
    <mergeCell ref="C17:D17"/>
    <mergeCell ref="E17:F17"/>
    <mergeCell ref="G17:H17"/>
    <mergeCell ref="I17:J17"/>
    <mergeCell ref="K17:L17"/>
    <mergeCell ref="B22:M22"/>
    <mergeCell ref="B7:P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C2:AC111"/>
  <sheetViews>
    <sheetView zoomScaleNormal="100" workbookViewId="0"/>
  </sheetViews>
  <sheetFormatPr defaultRowHeight="12.75" x14ac:dyDescent="0.2"/>
  <cols>
    <col min="1" max="2" width="3.83203125" style="6" customWidth="1"/>
    <col min="3" max="3" width="4.6640625" style="6" customWidth="1"/>
    <col min="4" max="4" width="9.33203125" style="6" customWidth="1"/>
    <col min="5" max="5" width="84.83203125" style="6" bestFit="1" customWidth="1"/>
    <col min="6" max="6" width="13" style="6" bestFit="1" customWidth="1"/>
    <col min="7" max="7" width="15.33203125" style="6" customWidth="1"/>
    <col min="8" max="8" width="16.1640625" style="6" customWidth="1"/>
    <col min="9" max="9" width="16.6640625" style="6" bestFit="1" customWidth="1"/>
    <col min="10" max="10" width="16.6640625" style="6" customWidth="1"/>
    <col min="11" max="11" width="13.5" style="6" bestFit="1" customWidth="1"/>
    <col min="12" max="12" width="15.33203125" style="6" customWidth="1"/>
    <col min="13" max="13" width="10.6640625" style="6" bestFit="1" customWidth="1"/>
    <col min="14" max="14" width="16" style="6" customWidth="1"/>
    <col min="15" max="18" width="9.83203125" style="6" customWidth="1"/>
    <col min="19" max="31" width="9.33203125" style="6"/>
    <col min="32" max="32" width="3.83203125" style="6" customWidth="1"/>
    <col min="33" max="16384" width="9.33203125" style="6"/>
  </cols>
  <sheetData>
    <row r="2" spans="3:29" ht="20.25" customHeight="1" x14ac:dyDescent="0.2">
      <c r="D2" s="29" t="s">
        <v>274</v>
      </c>
      <c r="E2" s="29"/>
      <c r="F2" s="29"/>
      <c r="G2" s="29"/>
      <c r="H2" s="29"/>
      <c r="I2" s="29"/>
      <c r="J2" s="29"/>
      <c r="K2" s="29"/>
      <c r="L2" s="29"/>
      <c r="M2" s="29"/>
      <c r="N2" s="29"/>
      <c r="O2" s="29"/>
      <c r="P2" s="29"/>
      <c r="Q2" s="30"/>
      <c r="R2" s="30"/>
      <c r="S2" s="30"/>
      <c r="T2" s="30"/>
      <c r="U2" s="30"/>
      <c r="V2" s="30"/>
      <c r="W2" s="30"/>
      <c r="X2" s="30"/>
      <c r="Y2" s="30"/>
      <c r="Z2" s="30"/>
      <c r="AA2" s="30"/>
      <c r="AB2" s="30"/>
      <c r="AC2" s="30"/>
    </row>
    <row r="3" spans="3:29" ht="14.25" customHeight="1" x14ac:dyDescent="0.2">
      <c r="D3" s="31"/>
      <c r="E3" s="31"/>
      <c r="F3" s="31"/>
      <c r="G3" s="31"/>
      <c r="H3" s="31"/>
      <c r="I3" s="31"/>
      <c r="J3" s="31"/>
      <c r="K3" s="31"/>
      <c r="L3" s="31"/>
      <c r="M3" s="31"/>
      <c r="N3" s="31"/>
      <c r="O3" s="31"/>
      <c r="P3" s="31"/>
      <c r="Q3" s="30"/>
      <c r="R3" s="30"/>
      <c r="S3" s="30"/>
      <c r="T3" s="30"/>
      <c r="U3" s="30"/>
      <c r="V3" s="30"/>
      <c r="W3" s="30"/>
      <c r="X3" s="30"/>
      <c r="Y3" s="30"/>
      <c r="Z3" s="30"/>
      <c r="AA3" s="30"/>
      <c r="AB3" s="30"/>
      <c r="AC3" s="30"/>
    </row>
    <row r="4" spans="3:29" ht="21" x14ac:dyDescent="0.25">
      <c r="D4" s="32" t="s">
        <v>0</v>
      </c>
      <c r="E4" s="32"/>
      <c r="F4" s="32"/>
      <c r="G4" s="32"/>
      <c r="H4" s="32"/>
      <c r="I4" s="32"/>
      <c r="J4" s="32"/>
      <c r="K4" s="32"/>
      <c r="L4" s="32"/>
      <c r="M4" s="32"/>
      <c r="N4" s="32"/>
      <c r="O4" s="32"/>
      <c r="P4" s="32"/>
      <c r="Q4" s="33"/>
      <c r="R4" s="33"/>
      <c r="S4" s="33"/>
      <c r="T4" s="33"/>
      <c r="U4" s="33"/>
      <c r="V4" s="33"/>
      <c r="W4" s="33"/>
      <c r="X4" s="33"/>
      <c r="Y4" s="33"/>
      <c r="Z4" s="33"/>
      <c r="AA4" s="33"/>
      <c r="AB4" s="33"/>
      <c r="AC4" s="33"/>
    </row>
    <row r="6" spans="3:29" ht="21.95" customHeight="1" x14ac:dyDescent="0.25">
      <c r="C6" s="34"/>
      <c r="D6" s="34"/>
      <c r="E6" s="34"/>
      <c r="F6" s="34"/>
      <c r="G6" s="34"/>
      <c r="H6" s="34"/>
      <c r="I6" s="34"/>
      <c r="J6" s="34"/>
      <c r="K6" s="109" t="s">
        <v>45</v>
      </c>
      <c r="L6" s="109"/>
      <c r="M6" s="109"/>
      <c r="N6" s="124"/>
      <c r="O6" s="124"/>
      <c r="P6" s="124"/>
    </row>
    <row r="7" spans="3:29" ht="21.95" customHeight="1" x14ac:dyDescent="0.3">
      <c r="C7" s="34"/>
      <c r="D7" s="125" t="s">
        <v>3</v>
      </c>
      <c r="E7" s="125"/>
      <c r="F7" s="125"/>
      <c r="G7" s="125"/>
      <c r="H7" s="125"/>
      <c r="I7" s="125"/>
      <c r="J7" s="34"/>
      <c r="K7" s="109" t="s">
        <v>2</v>
      </c>
      <c r="L7" s="109"/>
      <c r="M7" s="109"/>
      <c r="N7" s="120"/>
      <c r="O7" s="120"/>
      <c r="P7" s="120"/>
    </row>
    <row r="8" spans="3:29" ht="21.95" customHeight="1" x14ac:dyDescent="0.25">
      <c r="C8" s="110" t="s">
        <v>4</v>
      </c>
      <c r="D8" s="110"/>
      <c r="E8" s="126"/>
      <c r="F8" s="126"/>
      <c r="G8" s="126"/>
      <c r="H8" s="126"/>
      <c r="I8" s="126"/>
      <c r="J8" s="126"/>
      <c r="K8" s="109" t="s">
        <v>46</v>
      </c>
      <c r="L8" s="109"/>
      <c r="M8" s="109"/>
      <c r="N8" s="120"/>
      <c r="O8" s="120"/>
      <c r="P8" s="120"/>
    </row>
    <row r="9" spans="3:29" ht="21.95" customHeight="1" x14ac:dyDescent="0.25">
      <c r="C9" s="34"/>
      <c r="D9" s="34"/>
      <c r="E9" s="127"/>
      <c r="F9" s="127"/>
      <c r="G9" s="127"/>
      <c r="H9" s="127"/>
      <c r="I9" s="127"/>
      <c r="J9" s="127"/>
      <c r="K9" s="109" t="s">
        <v>1</v>
      </c>
      <c r="L9" s="109"/>
      <c r="M9" s="109"/>
      <c r="N9" s="123"/>
      <c r="O9" s="123"/>
      <c r="P9" s="123"/>
    </row>
    <row r="10" spans="3:29" ht="21.95" customHeight="1" x14ac:dyDescent="0.25">
      <c r="C10" s="110" t="s">
        <v>5</v>
      </c>
      <c r="D10" s="110"/>
      <c r="E10" s="35"/>
      <c r="F10" s="36" t="s">
        <v>10</v>
      </c>
      <c r="G10" s="122"/>
      <c r="H10" s="122"/>
      <c r="I10" s="122"/>
      <c r="J10" s="122"/>
      <c r="K10" s="109" t="s">
        <v>8</v>
      </c>
      <c r="L10" s="109"/>
      <c r="M10" s="109"/>
      <c r="N10" s="120"/>
      <c r="O10" s="120"/>
      <c r="P10" s="120"/>
    </row>
    <row r="11" spans="3:29" ht="21.95" customHeight="1" x14ac:dyDescent="0.25">
      <c r="C11" s="110" t="s">
        <v>6</v>
      </c>
      <c r="D11" s="110"/>
      <c r="E11" s="35"/>
      <c r="F11" s="37" t="s">
        <v>7</v>
      </c>
      <c r="G11" s="122"/>
      <c r="H11" s="122"/>
      <c r="I11" s="122"/>
      <c r="J11" s="122"/>
      <c r="K11" s="109" t="s">
        <v>9</v>
      </c>
      <c r="L11" s="109"/>
      <c r="M11" s="109"/>
      <c r="N11" s="120"/>
      <c r="O11" s="120"/>
      <c r="P11" s="120"/>
    </row>
    <row r="12" spans="3:29" ht="15" customHeight="1" x14ac:dyDescent="0.2">
      <c r="C12" s="38"/>
      <c r="D12" s="38"/>
      <c r="F12" s="38"/>
      <c r="G12" s="38"/>
      <c r="H12" s="38"/>
      <c r="I12" s="38"/>
    </row>
    <row r="13" spans="3:29" ht="15" customHeight="1" thickBot="1" x14ac:dyDescent="0.25">
      <c r="C13" s="38"/>
      <c r="D13" s="38"/>
      <c r="F13" s="38"/>
      <c r="G13" s="38"/>
      <c r="H13" s="38"/>
      <c r="I13" s="38"/>
    </row>
    <row r="14" spans="3:29" ht="14.25" customHeight="1" x14ac:dyDescent="0.2">
      <c r="D14" s="116" t="s">
        <v>11</v>
      </c>
      <c r="E14" s="118" t="s">
        <v>12</v>
      </c>
      <c r="F14" s="114" t="s">
        <v>13</v>
      </c>
      <c r="G14" s="129" t="s">
        <v>14</v>
      </c>
      <c r="H14" s="113" t="s">
        <v>15</v>
      </c>
      <c r="I14" s="114" t="s">
        <v>14</v>
      </c>
      <c r="J14" s="114" t="s">
        <v>16</v>
      </c>
      <c r="K14" s="114" t="s">
        <v>14</v>
      </c>
      <c r="L14" s="114" t="s">
        <v>37</v>
      </c>
      <c r="M14" s="113" t="s">
        <v>38</v>
      </c>
      <c r="N14" s="113"/>
      <c r="O14" s="114" t="s">
        <v>41</v>
      </c>
      <c r="P14" s="131" t="s">
        <v>42</v>
      </c>
    </row>
    <row r="15" spans="3:29" ht="32.25" thickBot="1" x14ac:dyDescent="0.25">
      <c r="D15" s="117"/>
      <c r="E15" s="119"/>
      <c r="F15" s="128"/>
      <c r="G15" s="130"/>
      <c r="H15" s="121"/>
      <c r="I15" s="115"/>
      <c r="J15" s="115"/>
      <c r="K15" s="115"/>
      <c r="L15" s="115"/>
      <c r="M15" s="39" t="s">
        <v>39</v>
      </c>
      <c r="N15" s="39" t="s">
        <v>40</v>
      </c>
      <c r="O15" s="115"/>
      <c r="P15" s="132"/>
    </row>
    <row r="16" spans="3:29" ht="18" customHeight="1" x14ac:dyDescent="0.2">
      <c r="D16" s="40">
        <v>1</v>
      </c>
      <c r="E16" s="41"/>
      <c r="F16" s="42"/>
      <c r="G16" s="43" t="str">
        <f>IF(ISERROR(VLOOKUP(E16,'Items of Work'!$B$2:$E$164,2))=TRUE,"", VLOOKUP(E16,'Items of Work'!$B$2:$E$164,2,FALSE))</f>
        <v/>
      </c>
      <c r="H16" s="44" t="str">
        <f>IF(ISERROR(VLOOKUP(E16,'Items of Work'!$B$2:$E$164,4))=TRUE,"", VLOOKUP(E16,'Items of Work'!$B$2:$E$164,4,FALSE))</f>
        <v/>
      </c>
      <c r="I16" s="45" t="str">
        <f t="shared" ref="I16:I40" si="0">G16</f>
        <v/>
      </c>
      <c r="J16" s="46">
        <f>'Production Rates'!S5</f>
        <v>0</v>
      </c>
      <c r="K16" s="43" t="str">
        <f>'Production Rates'!T5</f>
        <v/>
      </c>
      <c r="L16" s="47" t="str">
        <f t="shared" ref="L16:L40" si="1">IF(F16=0, "0", ROUNDUP(F16/J16,0))</f>
        <v>0</v>
      </c>
      <c r="M16" s="48"/>
      <c r="N16" s="49"/>
      <c r="O16" s="50">
        <v>1</v>
      </c>
      <c r="P16" s="51">
        <f>O16+L16-1</f>
        <v>0</v>
      </c>
    </row>
    <row r="17" spans="4:16" ht="18" customHeight="1" x14ac:dyDescent="0.2">
      <c r="D17" s="52">
        <v>2</v>
      </c>
      <c r="E17" s="53"/>
      <c r="F17" s="54"/>
      <c r="G17" s="55" t="str">
        <f>IF(ISERROR(VLOOKUP(E17,'Items of Work'!$B$2:$E$164,2))=TRUE,"", VLOOKUP(E17,'Items of Work'!$B$2:$E$164,2,FALSE))</f>
        <v/>
      </c>
      <c r="H17" s="56" t="str">
        <f>IF(ISERROR(VLOOKUP(E17,'Items of Work'!$B$2:$E$164,4))=TRUE,"", VLOOKUP(E17,'Items of Work'!$B$2:$E$164,4,FALSE))</f>
        <v/>
      </c>
      <c r="I17" s="57" t="str">
        <f t="shared" si="0"/>
        <v/>
      </c>
      <c r="J17" s="58">
        <f>'Production Rates'!S6</f>
        <v>0</v>
      </c>
      <c r="K17" s="57" t="str">
        <f>'Production Rates'!T6</f>
        <v/>
      </c>
      <c r="L17" s="59" t="str">
        <f t="shared" si="1"/>
        <v>0</v>
      </c>
      <c r="M17" s="60"/>
      <c r="N17" s="61"/>
      <c r="O17" s="62" t="e">
        <f t="shared" ref="O17:O40" si="2">ROUNDUP((VLOOKUP(M17,$D$16:$P$40,9, FALSE)*N17)+VLOOKUP(M17, $D$16:$P$40, 12, FALSE),0)</f>
        <v>#N/A</v>
      </c>
      <c r="P17" s="63" t="str">
        <f>IF(F17=0,"0",L17+O17-1)</f>
        <v>0</v>
      </c>
    </row>
    <row r="18" spans="4:16" ht="18" customHeight="1" x14ac:dyDescent="0.2">
      <c r="D18" s="52">
        <v>3</v>
      </c>
      <c r="E18" s="53"/>
      <c r="F18" s="54"/>
      <c r="G18" s="57" t="str">
        <f>IF(ISERROR(VLOOKUP(E18,'Items of Work'!$B$2:$E$164,2))=TRUE,"", VLOOKUP(E18,'Items of Work'!$B$2:$E$164,2,FALSE))</f>
        <v/>
      </c>
      <c r="H18" s="64" t="str">
        <f>IF(ISERROR(VLOOKUP(E18,'Items of Work'!$B$2:$E$164,4))=TRUE,"", VLOOKUP(E18,'Items of Work'!$B$2:$E$164,4,FALSE))</f>
        <v/>
      </c>
      <c r="I18" s="57" t="str">
        <f t="shared" si="0"/>
        <v/>
      </c>
      <c r="J18" s="58">
        <f>'Production Rates'!S7</f>
        <v>0</v>
      </c>
      <c r="K18" s="57" t="str">
        <f>'Production Rates'!T7</f>
        <v/>
      </c>
      <c r="L18" s="59" t="str">
        <f t="shared" si="1"/>
        <v>0</v>
      </c>
      <c r="M18" s="60"/>
      <c r="N18" s="61"/>
      <c r="O18" s="62" t="e">
        <f t="shared" si="2"/>
        <v>#N/A</v>
      </c>
      <c r="P18" s="63" t="str">
        <f t="shared" ref="P18:P40" si="3">IF(F18=0,"0",L18+O18-1)</f>
        <v>0</v>
      </c>
    </row>
    <row r="19" spans="4:16" ht="18" customHeight="1" x14ac:dyDescent="0.2">
      <c r="D19" s="52">
        <v>4</v>
      </c>
      <c r="E19" s="53"/>
      <c r="F19" s="54"/>
      <c r="G19" s="57" t="str">
        <f>IF(ISERROR(VLOOKUP(E19,'Items of Work'!$B$2:$E$164,2))=TRUE,"", VLOOKUP(E19,'Items of Work'!$B$2:$E$164,2,FALSE))</f>
        <v/>
      </c>
      <c r="H19" s="64" t="str">
        <f>IF(ISERROR(VLOOKUP(E19,'Items of Work'!$B$2:$E$164,4))=TRUE,"", VLOOKUP(E19,'Items of Work'!$B$2:$E$164,4,FALSE))</f>
        <v/>
      </c>
      <c r="I19" s="57" t="str">
        <f t="shared" si="0"/>
        <v/>
      </c>
      <c r="J19" s="58">
        <f>'Production Rates'!S8</f>
        <v>0</v>
      </c>
      <c r="K19" s="57" t="str">
        <f>'Production Rates'!T8</f>
        <v/>
      </c>
      <c r="L19" s="59" t="str">
        <f t="shared" si="1"/>
        <v>0</v>
      </c>
      <c r="M19" s="60"/>
      <c r="N19" s="61"/>
      <c r="O19" s="62" t="e">
        <f t="shared" si="2"/>
        <v>#N/A</v>
      </c>
      <c r="P19" s="63" t="str">
        <f t="shared" si="3"/>
        <v>0</v>
      </c>
    </row>
    <row r="20" spans="4:16" ht="18" customHeight="1" x14ac:dyDescent="0.2">
      <c r="D20" s="52">
        <v>5</v>
      </c>
      <c r="E20" s="53"/>
      <c r="F20" s="54"/>
      <c r="G20" s="57" t="str">
        <f>IF(ISERROR(VLOOKUP(E20,'Items of Work'!$B$2:$E$164,2))=TRUE,"", VLOOKUP(E20,'Items of Work'!$B$2:$E$164,2,FALSE))</f>
        <v/>
      </c>
      <c r="H20" s="64" t="str">
        <f>IF(ISERROR(VLOOKUP(E20,'Items of Work'!$B$2:$E$164,4))=TRUE,"", VLOOKUP(E20,'Items of Work'!$B$2:$E$164,4,FALSE))</f>
        <v/>
      </c>
      <c r="I20" s="57" t="str">
        <f t="shared" si="0"/>
        <v/>
      </c>
      <c r="J20" s="58">
        <f>'Production Rates'!S9</f>
        <v>0</v>
      </c>
      <c r="K20" s="57" t="str">
        <f>'Production Rates'!T9</f>
        <v/>
      </c>
      <c r="L20" s="59" t="str">
        <f t="shared" si="1"/>
        <v>0</v>
      </c>
      <c r="M20" s="60"/>
      <c r="N20" s="61"/>
      <c r="O20" s="62" t="e">
        <f t="shared" si="2"/>
        <v>#N/A</v>
      </c>
      <c r="P20" s="63" t="str">
        <f t="shared" si="3"/>
        <v>0</v>
      </c>
    </row>
    <row r="21" spans="4:16" ht="18" customHeight="1" x14ac:dyDescent="0.2">
      <c r="D21" s="52">
        <v>6</v>
      </c>
      <c r="E21" s="53"/>
      <c r="F21" s="54"/>
      <c r="G21" s="57" t="str">
        <f>IF(ISERROR(VLOOKUP(E21,'Items of Work'!$B$2:$E$164,2))=TRUE,"", VLOOKUP(E21,'Items of Work'!$B$2:$E$164,2,FALSE))</f>
        <v/>
      </c>
      <c r="H21" s="64" t="str">
        <f>IF(ISERROR(VLOOKUP(E21,'Items of Work'!$B$2:$E$164,4))=TRUE,"", VLOOKUP(E21,'Items of Work'!$B$2:$E$164,4,FALSE))</f>
        <v/>
      </c>
      <c r="I21" s="57" t="str">
        <f t="shared" si="0"/>
        <v/>
      </c>
      <c r="J21" s="58">
        <f>'Production Rates'!S10</f>
        <v>0</v>
      </c>
      <c r="K21" s="57" t="str">
        <f>'Production Rates'!T10</f>
        <v/>
      </c>
      <c r="L21" s="59" t="str">
        <f t="shared" si="1"/>
        <v>0</v>
      </c>
      <c r="M21" s="60"/>
      <c r="N21" s="61"/>
      <c r="O21" s="62" t="e">
        <f t="shared" si="2"/>
        <v>#N/A</v>
      </c>
      <c r="P21" s="63" t="str">
        <f t="shared" si="3"/>
        <v>0</v>
      </c>
    </row>
    <row r="22" spans="4:16" ht="18" customHeight="1" x14ac:dyDescent="0.2">
      <c r="D22" s="52">
        <v>7</v>
      </c>
      <c r="E22" s="53"/>
      <c r="F22" s="54"/>
      <c r="G22" s="57" t="str">
        <f>IF(ISERROR(VLOOKUP(E22,'Items of Work'!$B$2:$E$164,2))=TRUE,"", VLOOKUP(E22,'Items of Work'!$B$2:$E$164,2,FALSE))</f>
        <v/>
      </c>
      <c r="H22" s="64" t="str">
        <f>IF(ISERROR(VLOOKUP(E22,'Items of Work'!$B$2:$E$164,4))=TRUE,"", VLOOKUP(E22,'Items of Work'!$B$2:$E$164,4,FALSE))</f>
        <v/>
      </c>
      <c r="I22" s="57" t="str">
        <f t="shared" si="0"/>
        <v/>
      </c>
      <c r="J22" s="58">
        <f>'Production Rates'!S11</f>
        <v>0</v>
      </c>
      <c r="K22" s="57" t="str">
        <f>'Production Rates'!T11</f>
        <v/>
      </c>
      <c r="L22" s="59" t="str">
        <f t="shared" si="1"/>
        <v>0</v>
      </c>
      <c r="M22" s="60"/>
      <c r="N22" s="61"/>
      <c r="O22" s="62" t="e">
        <f t="shared" si="2"/>
        <v>#N/A</v>
      </c>
      <c r="P22" s="63" t="str">
        <f t="shared" si="3"/>
        <v>0</v>
      </c>
    </row>
    <row r="23" spans="4:16" ht="18" customHeight="1" x14ac:dyDescent="0.2">
      <c r="D23" s="52">
        <v>8</v>
      </c>
      <c r="E23" s="53"/>
      <c r="F23" s="54"/>
      <c r="G23" s="57" t="str">
        <f>IF(ISERROR(VLOOKUP(E23,'Items of Work'!$B$2:$E$164,2))=TRUE,"", VLOOKUP(E23,'Items of Work'!$B$2:$E$164,2,FALSE))</f>
        <v/>
      </c>
      <c r="H23" s="64" t="str">
        <f>IF(ISERROR(VLOOKUP(E23,'Items of Work'!$B$2:$E$164,4))=TRUE,"", VLOOKUP(E23,'Items of Work'!$B$2:$E$164,4,FALSE))</f>
        <v/>
      </c>
      <c r="I23" s="57" t="str">
        <f t="shared" si="0"/>
        <v/>
      </c>
      <c r="J23" s="58">
        <f>'Production Rates'!S12</f>
        <v>0</v>
      </c>
      <c r="K23" s="57" t="str">
        <f>'Production Rates'!T12</f>
        <v/>
      </c>
      <c r="L23" s="59" t="str">
        <f t="shared" si="1"/>
        <v>0</v>
      </c>
      <c r="M23" s="60"/>
      <c r="N23" s="61"/>
      <c r="O23" s="62" t="e">
        <f t="shared" si="2"/>
        <v>#N/A</v>
      </c>
      <c r="P23" s="63" t="str">
        <f t="shared" si="3"/>
        <v>0</v>
      </c>
    </row>
    <row r="24" spans="4:16" ht="18" customHeight="1" x14ac:dyDescent="0.2">
      <c r="D24" s="52">
        <v>9</v>
      </c>
      <c r="E24" s="53"/>
      <c r="F24" s="54"/>
      <c r="G24" s="57" t="str">
        <f>IF(ISERROR(VLOOKUP(E24,'Items of Work'!$B$2:$E$164,2))=TRUE,"", VLOOKUP(E24,'Items of Work'!$B$2:$E$164,2,FALSE))</f>
        <v/>
      </c>
      <c r="H24" s="64" t="str">
        <f>IF(ISERROR(VLOOKUP(E24,'Items of Work'!$B$2:$E$164,4))=TRUE,"", VLOOKUP(E24,'Items of Work'!$B$2:$E$164,4,FALSE))</f>
        <v/>
      </c>
      <c r="I24" s="57" t="str">
        <f t="shared" si="0"/>
        <v/>
      </c>
      <c r="J24" s="58">
        <f>'Production Rates'!S13</f>
        <v>0</v>
      </c>
      <c r="K24" s="57" t="str">
        <f>'Production Rates'!T13</f>
        <v/>
      </c>
      <c r="L24" s="59" t="str">
        <f t="shared" si="1"/>
        <v>0</v>
      </c>
      <c r="M24" s="60"/>
      <c r="N24" s="61"/>
      <c r="O24" s="62" t="e">
        <f t="shared" si="2"/>
        <v>#N/A</v>
      </c>
      <c r="P24" s="63" t="str">
        <f t="shared" si="3"/>
        <v>0</v>
      </c>
    </row>
    <row r="25" spans="4:16" ht="18" customHeight="1" x14ac:dyDescent="0.2">
      <c r="D25" s="52">
        <v>10</v>
      </c>
      <c r="E25" s="53"/>
      <c r="F25" s="54"/>
      <c r="G25" s="57" t="str">
        <f>IF(ISERROR(VLOOKUP(E25,'Items of Work'!$B$2:$E$164,2))=TRUE,"", VLOOKUP(E25,'Items of Work'!$B$2:$E$164,2,FALSE))</f>
        <v/>
      </c>
      <c r="H25" s="64" t="str">
        <f>IF(ISERROR(VLOOKUP(E25,'Items of Work'!$B$2:$E$164,4))=TRUE,"", VLOOKUP(E25,'Items of Work'!$B$2:$E$164,4,FALSE))</f>
        <v/>
      </c>
      <c r="I25" s="57" t="str">
        <f t="shared" si="0"/>
        <v/>
      </c>
      <c r="J25" s="58">
        <f>'Production Rates'!S14</f>
        <v>0</v>
      </c>
      <c r="K25" s="57" t="str">
        <f>'Production Rates'!T14</f>
        <v/>
      </c>
      <c r="L25" s="59" t="str">
        <f t="shared" si="1"/>
        <v>0</v>
      </c>
      <c r="M25" s="60"/>
      <c r="N25" s="61"/>
      <c r="O25" s="62" t="e">
        <f t="shared" si="2"/>
        <v>#N/A</v>
      </c>
      <c r="P25" s="63" t="str">
        <f t="shared" si="3"/>
        <v>0</v>
      </c>
    </row>
    <row r="26" spans="4:16" ht="18" customHeight="1" x14ac:dyDescent="0.2">
      <c r="D26" s="52">
        <v>11</v>
      </c>
      <c r="E26" s="53"/>
      <c r="F26" s="54"/>
      <c r="G26" s="57" t="str">
        <f>IF(ISERROR(VLOOKUP(E26,'Items of Work'!$B$2:$E$164,2))=TRUE,"", VLOOKUP(E26,'Items of Work'!$B$2:$E$164,2,FALSE))</f>
        <v/>
      </c>
      <c r="H26" s="64" t="str">
        <f>IF(ISERROR(VLOOKUP(E26,'Items of Work'!$B$2:$E$164,4))=TRUE,"", VLOOKUP(E26,'Items of Work'!$B$2:$E$164,4,FALSE))</f>
        <v/>
      </c>
      <c r="I26" s="57" t="str">
        <f t="shared" si="0"/>
        <v/>
      </c>
      <c r="J26" s="58">
        <f>'Production Rates'!S15</f>
        <v>0</v>
      </c>
      <c r="K26" s="57" t="str">
        <f>'Production Rates'!T15</f>
        <v/>
      </c>
      <c r="L26" s="59" t="str">
        <f t="shared" si="1"/>
        <v>0</v>
      </c>
      <c r="M26" s="60"/>
      <c r="N26" s="61"/>
      <c r="O26" s="62" t="e">
        <f t="shared" si="2"/>
        <v>#N/A</v>
      </c>
      <c r="P26" s="63" t="str">
        <f t="shared" si="3"/>
        <v>0</v>
      </c>
    </row>
    <row r="27" spans="4:16" ht="18" customHeight="1" x14ac:dyDescent="0.2">
      <c r="D27" s="52">
        <v>12</v>
      </c>
      <c r="E27" s="53"/>
      <c r="F27" s="54"/>
      <c r="G27" s="57" t="str">
        <f>IF(ISERROR(VLOOKUP(E27,'Items of Work'!$B$2:$E$164,2))=TRUE,"", VLOOKUP(E27,'Items of Work'!$B$2:$E$164,2,FALSE))</f>
        <v/>
      </c>
      <c r="H27" s="64" t="str">
        <f>IF(ISERROR(VLOOKUP(E27,'Items of Work'!$B$2:$E$164,4))=TRUE,"", VLOOKUP(E27,'Items of Work'!$B$2:$E$164,4,FALSE))</f>
        <v/>
      </c>
      <c r="I27" s="57" t="str">
        <f t="shared" si="0"/>
        <v/>
      </c>
      <c r="J27" s="58">
        <f>'Production Rates'!S16</f>
        <v>0</v>
      </c>
      <c r="K27" s="57" t="str">
        <f>'Production Rates'!T16</f>
        <v/>
      </c>
      <c r="L27" s="59" t="str">
        <f t="shared" si="1"/>
        <v>0</v>
      </c>
      <c r="M27" s="60"/>
      <c r="N27" s="61"/>
      <c r="O27" s="62" t="e">
        <f t="shared" si="2"/>
        <v>#N/A</v>
      </c>
      <c r="P27" s="63" t="str">
        <f t="shared" si="3"/>
        <v>0</v>
      </c>
    </row>
    <row r="28" spans="4:16" ht="18" customHeight="1" x14ac:dyDescent="0.2">
      <c r="D28" s="52">
        <v>13</v>
      </c>
      <c r="E28" s="53"/>
      <c r="F28" s="54"/>
      <c r="G28" s="57" t="str">
        <f>IF(ISERROR(VLOOKUP(E28,'Items of Work'!$B$2:$E$164,2))=TRUE,"", VLOOKUP(E28,'Items of Work'!$B$2:$E$164,2,FALSE))</f>
        <v/>
      </c>
      <c r="H28" s="64" t="str">
        <f>IF(ISERROR(VLOOKUP(E28,'Items of Work'!$B$2:$E$164,4))=TRUE,"", VLOOKUP(E28,'Items of Work'!$B$2:$E$164,4,FALSE))</f>
        <v/>
      </c>
      <c r="I28" s="57" t="str">
        <f t="shared" si="0"/>
        <v/>
      </c>
      <c r="J28" s="58">
        <f>'Production Rates'!S17</f>
        <v>0</v>
      </c>
      <c r="K28" s="57" t="str">
        <f>'Production Rates'!T17</f>
        <v/>
      </c>
      <c r="L28" s="59" t="str">
        <f t="shared" si="1"/>
        <v>0</v>
      </c>
      <c r="M28" s="60"/>
      <c r="N28" s="61"/>
      <c r="O28" s="62" t="e">
        <f t="shared" si="2"/>
        <v>#N/A</v>
      </c>
      <c r="P28" s="63" t="str">
        <f t="shared" si="3"/>
        <v>0</v>
      </c>
    </row>
    <row r="29" spans="4:16" ht="18" customHeight="1" x14ac:dyDescent="0.2">
      <c r="D29" s="52">
        <v>14</v>
      </c>
      <c r="E29" s="53"/>
      <c r="F29" s="54"/>
      <c r="G29" s="57" t="str">
        <f>IF(ISERROR(VLOOKUP(E29,'Items of Work'!$B$2:$E$164,2))=TRUE,"", VLOOKUP(E29,'Items of Work'!$B$2:$E$164,2,FALSE))</f>
        <v/>
      </c>
      <c r="H29" s="64" t="str">
        <f>IF(ISERROR(VLOOKUP(E29,'Items of Work'!$B$2:$E$164,4))=TRUE,"", VLOOKUP(E29,'Items of Work'!$B$2:$E$164,4,FALSE))</f>
        <v/>
      </c>
      <c r="I29" s="57" t="str">
        <f t="shared" si="0"/>
        <v/>
      </c>
      <c r="J29" s="58">
        <f>'Production Rates'!S18</f>
        <v>0</v>
      </c>
      <c r="K29" s="57" t="str">
        <f>'Production Rates'!T18</f>
        <v/>
      </c>
      <c r="L29" s="59" t="str">
        <f t="shared" si="1"/>
        <v>0</v>
      </c>
      <c r="M29" s="60"/>
      <c r="N29" s="61"/>
      <c r="O29" s="62" t="e">
        <f t="shared" si="2"/>
        <v>#N/A</v>
      </c>
      <c r="P29" s="63" t="str">
        <f t="shared" si="3"/>
        <v>0</v>
      </c>
    </row>
    <row r="30" spans="4:16" ht="18" customHeight="1" x14ac:dyDescent="0.2">
      <c r="D30" s="52">
        <v>15</v>
      </c>
      <c r="E30" s="53"/>
      <c r="F30" s="54"/>
      <c r="G30" s="57" t="str">
        <f>IF(ISERROR(VLOOKUP(E30,'Items of Work'!$B$2:$E$164,2))=TRUE,"", VLOOKUP(E30,'Items of Work'!$B$2:$E$164,2,FALSE))</f>
        <v/>
      </c>
      <c r="H30" s="64" t="str">
        <f>IF(ISERROR(VLOOKUP(E30,'Items of Work'!$B$2:$E$164,4))=TRUE,"", VLOOKUP(E30,'Items of Work'!$B$2:$E$164,4,FALSE))</f>
        <v/>
      </c>
      <c r="I30" s="57" t="str">
        <f t="shared" si="0"/>
        <v/>
      </c>
      <c r="J30" s="58">
        <f>'Production Rates'!S19</f>
        <v>0</v>
      </c>
      <c r="K30" s="57" t="str">
        <f>'Production Rates'!T19</f>
        <v/>
      </c>
      <c r="L30" s="59" t="str">
        <f t="shared" si="1"/>
        <v>0</v>
      </c>
      <c r="M30" s="60"/>
      <c r="N30" s="61"/>
      <c r="O30" s="62" t="e">
        <f t="shared" si="2"/>
        <v>#N/A</v>
      </c>
      <c r="P30" s="63" t="str">
        <f t="shared" si="3"/>
        <v>0</v>
      </c>
    </row>
    <row r="31" spans="4:16" ht="18" customHeight="1" x14ac:dyDescent="0.2">
      <c r="D31" s="52">
        <v>16</v>
      </c>
      <c r="E31" s="53"/>
      <c r="F31" s="54"/>
      <c r="G31" s="57" t="str">
        <f>IF(ISERROR(VLOOKUP(E31,'Items of Work'!$B$2:$E$164,2))=TRUE,"", VLOOKUP(E31,'Items of Work'!$B$2:$E$164,2,FALSE))</f>
        <v/>
      </c>
      <c r="H31" s="64" t="str">
        <f>IF(ISERROR(VLOOKUP(E31,'Items of Work'!$B$2:$E$164,4))=TRUE,"", VLOOKUP(E31,'Items of Work'!$B$2:$E$164,4,FALSE))</f>
        <v/>
      </c>
      <c r="I31" s="57" t="str">
        <f t="shared" si="0"/>
        <v/>
      </c>
      <c r="J31" s="58">
        <f>'Production Rates'!S20</f>
        <v>0</v>
      </c>
      <c r="K31" s="57" t="str">
        <f>'Production Rates'!T20</f>
        <v/>
      </c>
      <c r="L31" s="59" t="str">
        <f t="shared" si="1"/>
        <v>0</v>
      </c>
      <c r="M31" s="60"/>
      <c r="N31" s="61"/>
      <c r="O31" s="62" t="e">
        <f t="shared" si="2"/>
        <v>#N/A</v>
      </c>
      <c r="P31" s="63" t="str">
        <f t="shared" si="3"/>
        <v>0</v>
      </c>
    </row>
    <row r="32" spans="4:16" ht="18" customHeight="1" x14ac:dyDescent="0.2">
      <c r="D32" s="52">
        <v>17</v>
      </c>
      <c r="E32" s="53"/>
      <c r="F32" s="54"/>
      <c r="G32" s="57" t="str">
        <f>IF(ISERROR(VLOOKUP(E32,'Items of Work'!$B$2:$E$164,2))=TRUE,"", VLOOKUP(E32,'Items of Work'!$B$2:$E$164,2,FALSE))</f>
        <v/>
      </c>
      <c r="H32" s="64" t="str">
        <f>IF(ISERROR(VLOOKUP(E32,'Items of Work'!$B$2:$E$164,4))=TRUE,"", VLOOKUP(E32,'Items of Work'!$B$2:$E$164,4,FALSE))</f>
        <v/>
      </c>
      <c r="I32" s="57" t="str">
        <f t="shared" si="0"/>
        <v/>
      </c>
      <c r="J32" s="58">
        <f>'Production Rates'!S21</f>
        <v>0</v>
      </c>
      <c r="K32" s="57" t="str">
        <f>'Production Rates'!T21</f>
        <v/>
      </c>
      <c r="L32" s="59" t="str">
        <f t="shared" si="1"/>
        <v>0</v>
      </c>
      <c r="M32" s="60"/>
      <c r="N32" s="61"/>
      <c r="O32" s="62" t="e">
        <f t="shared" si="2"/>
        <v>#N/A</v>
      </c>
      <c r="P32" s="63" t="str">
        <f t="shared" si="3"/>
        <v>0</v>
      </c>
    </row>
    <row r="33" spans="4:16" ht="18" customHeight="1" x14ac:dyDescent="0.2">
      <c r="D33" s="52">
        <v>18</v>
      </c>
      <c r="E33" s="53"/>
      <c r="F33" s="54"/>
      <c r="G33" s="57" t="str">
        <f>IF(ISERROR(VLOOKUP(E33,'Items of Work'!$B$2:$E$164,2))=TRUE,"", VLOOKUP(E33,'Items of Work'!$B$2:$E$164,2,FALSE))</f>
        <v/>
      </c>
      <c r="H33" s="64" t="str">
        <f>IF(ISERROR(VLOOKUP(E33,'Items of Work'!$B$2:$E$164,4))=TRUE,"", VLOOKUP(E33,'Items of Work'!$B$2:$E$164,4,FALSE))</f>
        <v/>
      </c>
      <c r="I33" s="57" t="str">
        <f t="shared" si="0"/>
        <v/>
      </c>
      <c r="J33" s="58">
        <f>'Production Rates'!S22</f>
        <v>0</v>
      </c>
      <c r="K33" s="57" t="str">
        <f>'Production Rates'!T22</f>
        <v/>
      </c>
      <c r="L33" s="59" t="str">
        <f t="shared" si="1"/>
        <v>0</v>
      </c>
      <c r="M33" s="60"/>
      <c r="N33" s="61"/>
      <c r="O33" s="62" t="e">
        <f t="shared" si="2"/>
        <v>#N/A</v>
      </c>
      <c r="P33" s="63" t="str">
        <f t="shared" si="3"/>
        <v>0</v>
      </c>
    </row>
    <row r="34" spans="4:16" ht="18" customHeight="1" x14ac:dyDescent="0.2">
      <c r="D34" s="52">
        <v>19</v>
      </c>
      <c r="E34" s="53"/>
      <c r="F34" s="54"/>
      <c r="G34" s="57" t="str">
        <f>IF(ISERROR(VLOOKUP(E34,'Items of Work'!$B$2:$E$164,2))=TRUE,"", VLOOKUP(E34,'Items of Work'!$B$2:$E$164,2,FALSE))</f>
        <v/>
      </c>
      <c r="H34" s="64" t="str">
        <f>IF(ISERROR(VLOOKUP(E34,'Items of Work'!$B$2:$E$164,4))=TRUE,"", VLOOKUP(E34,'Items of Work'!$B$2:$E$164,4,FALSE))</f>
        <v/>
      </c>
      <c r="I34" s="57" t="str">
        <f t="shared" si="0"/>
        <v/>
      </c>
      <c r="J34" s="58">
        <f>'Production Rates'!S23</f>
        <v>0</v>
      </c>
      <c r="K34" s="57" t="str">
        <f>'Production Rates'!T23</f>
        <v/>
      </c>
      <c r="L34" s="59" t="str">
        <f t="shared" si="1"/>
        <v>0</v>
      </c>
      <c r="M34" s="60"/>
      <c r="N34" s="61"/>
      <c r="O34" s="62" t="e">
        <f t="shared" si="2"/>
        <v>#N/A</v>
      </c>
      <c r="P34" s="63" t="str">
        <f t="shared" si="3"/>
        <v>0</v>
      </c>
    </row>
    <row r="35" spans="4:16" ht="18" customHeight="1" x14ac:dyDescent="0.2">
      <c r="D35" s="52">
        <v>20</v>
      </c>
      <c r="E35" s="53"/>
      <c r="F35" s="54"/>
      <c r="G35" s="57" t="str">
        <f>IF(ISERROR(VLOOKUP(E35,'Items of Work'!$B$2:$E$164,2))=TRUE,"", VLOOKUP(E35,'Items of Work'!$B$2:$E$164,2,FALSE))</f>
        <v/>
      </c>
      <c r="H35" s="64" t="str">
        <f>IF(ISERROR(VLOOKUP(E35,'Items of Work'!$B$2:$E$164,4))=TRUE,"", VLOOKUP(E35,'Items of Work'!$B$2:$E$164,4,FALSE))</f>
        <v/>
      </c>
      <c r="I35" s="57" t="str">
        <f t="shared" si="0"/>
        <v/>
      </c>
      <c r="J35" s="58">
        <f>'Production Rates'!S24</f>
        <v>0</v>
      </c>
      <c r="K35" s="57" t="str">
        <f>'Production Rates'!T24</f>
        <v/>
      </c>
      <c r="L35" s="59" t="str">
        <f t="shared" si="1"/>
        <v>0</v>
      </c>
      <c r="M35" s="60"/>
      <c r="N35" s="61"/>
      <c r="O35" s="62" t="e">
        <f t="shared" si="2"/>
        <v>#N/A</v>
      </c>
      <c r="P35" s="63" t="str">
        <f t="shared" si="3"/>
        <v>0</v>
      </c>
    </row>
    <row r="36" spans="4:16" ht="18" customHeight="1" x14ac:dyDescent="0.2">
      <c r="D36" s="52">
        <v>21</v>
      </c>
      <c r="E36" s="53"/>
      <c r="F36" s="54"/>
      <c r="G36" s="57" t="str">
        <f>IF(ISERROR(VLOOKUP(E36,'Items of Work'!$B$2:$E$164,2))=TRUE,"", VLOOKUP(E36,'Items of Work'!$B$2:$E$164,2,FALSE))</f>
        <v/>
      </c>
      <c r="H36" s="64" t="str">
        <f>IF(ISERROR(VLOOKUP(E36,'Items of Work'!$B$2:$E$164,4))=TRUE,"", VLOOKUP(E36,'Items of Work'!$B$2:$E$164,4,FALSE))</f>
        <v/>
      </c>
      <c r="I36" s="57" t="str">
        <f t="shared" si="0"/>
        <v/>
      </c>
      <c r="J36" s="58">
        <f>'Production Rates'!S25</f>
        <v>0</v>
      </c>
      <c r="K36" s="57" t="str">
        <f>'Production Rates'!T25</f>
        <v/>
      </c>
      <c r="L36" s="59" t="str">
        <f t="shared" si="1"/>
        <v>0</v>
      </c>
      <c r="M36" s="60"/>
      <c r="N36" s="61"/>
      <c r="O36" s="62" t="e">
        <f t="shared" si="2"/>
        <v>#N/A</v>
      </c>
      <c r="P36" s="63" t="str">
        <f t="shared" si="3"/>
        <v>0</v>
      </c>
    </row>
    <row r="37" spans="4:16" ht="18" customHeight="1" x14ac:dyDescent="0.2">
      <c r="D37" s="52">
        <v>22</v>
      </c>
      <c r="E37" s="53"/>
      <c r="F37" s="54"/>
      <c r="G37" s="57" t="str">
        <f>IF(ISERROR(VLOOKUP(E37,'Items of Work'!$B$2:$E$164,2))=TRUE,"", VLOOKUP(E37,'Items of Work'!$B$2:$E$164,2,FALSE))</f>
        <v/>
      </c>
      <c r="H37" s="64" t="str">
        <f>IF(ISERROR(VLOOKUP(E37,'Items of Work'!$B$2:$E$164,4))=TRUE,"", VLOOKUP(E37,'Items of Work'!$B$2:$E$164,4,FALSE))</f>
        <v/>
      </c>
      <c r="I37" s="57" t="str">
        <f t="shared" si="0"/>
        <v/>
      </c>
      <c r="J37" s="58">
        <f>'Production Rates'!S26</f>
        <v>0</v>
      </c>
      <c r="K37" s="57" t="str">
        <f>'Production Rates'!T26</f>
        <v/>
      </c>
      <c r="L37" s="59" t="str">
        <f t="shared" si="1"/>
        <v>0</v>
      </c>
      <c r="M37" s="60"/>
      <c r="N37" s="61"/>
      <c r="O37" s="62" t="e">
        <f t="shared" si="2"/>
        <v>#N/A</v>
      </c>
      <c r="P37" s="63" t="str">
        <f t="shared" si="3"/>
        <v>0</v>
      </c>
    </row>
    <row r="38" spans="4:16" ht="18" customHeight="1" x14ac:dyDescent="0.2">
      <c r="D38" s="52">
        <v>23</v>
      </c>
      <c r="E38" s="53"/>
      <c r="F38" s="54"/>
      <c r="G38" s="57" t="str">
        <f>IF(ISERROR(VLOOKUP(E38,'Items of Work'!$B$2:$E$164,2))=TRUE,"", VLOOKUP(E38,'Items of Work'!$B$2:$E$164,2,FALSE))</f>
        <v/>
      </c>
      <c r="H38" s="64" t="str">
        <f>IF(ISERROR(VLOOKUP(E38,'Items of Work'!$B$2:$E$164,4))=TRUE,"", VLOOKUP(E38,'Items of Work'!$B$2:$E$164,4,FALSE))</f>
        <v/>
      </c>
      <c r="I38" s="57" t="str">
        <f t="shared" si="0"/>
        <v/>
      </c>
      <c r="J38" s="58">
        <f>'Production Rates'!S27</f>
        <v>0</v>
      </c>
      <c r="K38" s="57" t="str">
        <f>'Production Rates'!T27</f>
        <v/>
      </c>
      <c r="L38" s="59" t="str">
        <f t="shared" si="1"/>
        <v>0</v>
      </c>
      <c r="M38" s="60"/>
      <c r="N38" s="61"/>
      <c r="O38" s="62" t="e">
        <f t="shared" si="2"/>
        <v>#N/A</v>
      </c>
      <c r="P38" s="63" t="str">
        <f t="shared" si="3"/>
        <v>0</v>
      </c>
    </row>
    <row r="39" spans="4:16" ht="18" customHeight="1" x14ac:dyDescent="0.2">
      <c r="D39" s="52">
        <v>24</v>
      </c>
      <c r="E39" s="53"/>
      <c r="F39" s="54"/>
      <c r="G39" s="57" t="str">
        <f>IF(ISERROR(VLOOKUP(E39,'Items of Work'!$B$2:$E$164,2))=TRUE,"", VLOOKUP(E39,'Items of Work'!$B$2:$E$164,2,FALSE))</f>
        <v/>
      </c>
      <c r="H39" s="64" t="str">
        <f>IF(ISERROR(VLOOKUP(E39,'Items of Work'!$B$2:$E$164,4))=TRUE,"", VLOOKUP(E39,'Items of Work'!$B$2:$E$164,4,FALSE))</f>
        <v/>
      </c>
      <c r="I39" s="57" t="str">
        <f t="shared" si="0"/>
        <v/>
      </c>
      <c r="J39" s="58">
        <f>'Production Rates'!S28</f>
        <v>0</v>
      </c>
      <c r="K39" s="57" t="str">
        <f>'Production Rates'!T28</f>
        <v/>
      </c>
      <c r="L39" s="59" t="str">
        <f t="shared" si="1"/>
        <v>0</v>
      </c>
      <c r="M39" s="60"/>
      <c r="N39" s="61"/>
      <c r="O39" s="62" t="e">
        <f t="shared" si="2"/>
        <v>#N/A</v>
      </c>
      <c r="P39" s="63" t="str">
        <f t="shared" si="3"/>
        <v>0</v>
      </c>
    </row>
    <row r="40" spans="4:16" ht="18" customHeight="1" thickBot="1" x14ac:dyDescent="0.25">
      <c r="D40" s="65">
        <v>25</v>
      </c>
      <c r="E40" s="66"/>
      <c r="F40" s="67"/>
      <c r="G40" s="68" t="str">
        <f>IF(ISERROR(VLOOKUP(E40,'Items of Work'!$B$2:$E$164,2))=TRUE,"", VLOOKUP(E40,'Items of Work'!$B$2:$E$164,2,FALSE))</f>
        <v/>
      </c>
      <c r="H40" s="69" t="str">
        <f>IF(ISERROR(VLOOKUP(E40,'Items of Work'!$B$2:$E$164,4))=TRUE,"", VLOOKUP(E40,'Items of Work'!$B$2:$E$164,4,FALSE))</f>
        <v/>
      </c>
      <c r="I40" s="68" t="str">
        <f t="shared" si="0"/>
        <v/>
      </c>
      <c r="J40" s="70">
        <f>'Production Rates'!S29</f>
        <v>0</v>
      </c>
      <c r="K40" s="68" t="str">
        <f>'Production Rates'!T29</f>
        <v/>
      </c>
      <c r="L40" s="71" t="str">
        <f t="shared" si="1"/>
        <v>0</v>
      </c>
      <c r="M40" s="72"/>
      <c r="N40" s="73"/>
      <c r="O40" s="74" t="e">
        <f t="shared" si="2"/>
        <v>#N/A</v>
      </c>
      <c r="P40" s="75" t="str">
        <f t="shared" si="3"/>
        <v>0</v>
      </c>
    </row>
    <row r="42" spans="4:16" ht="15.75" x14ac:dyDescent="0.25">
      <c r="D42" s="76" t="s">
        <v>44</v>
      </c>
      <c r="N42" s="111" t="s">
        <v>43</v>
      </c>
      <c r="O42" s="111"/>
      <c r="P42" s="77">
        <f>MAX(P16:P40)</f>
        <v>0</v>
      </c>
    </row>
    <row r="43" spans="4:16" ht="20.100000000000001" customHeight="1" x14ac:dyDescent="0.2">
      <c r="D43" s="112"/>
      <c r="E43" s="112"/>
      <c r="F43" s="112"/>
      <c r="G43" s="112"/>
      <c r="H43" s="112"/>
      <c r="I43" s="112"/>
      <c r="J43" s="112"/>
      <c r="K43" s="112"/>
      <c r="L43" s="112"/>
      <c r="M43" s="112"/>
      <c r="N43" s="112"/>
      <c r="O43" s="112"/>
      <c r="P43" s="112"/>
    </row>
    <row r="44" spans="4:16" ht="20.100000000000001" customHeight="1" x14ac:dyDescent="0.2">
      <c r="D44" s="108"/>
      <c r="E44" s="108"/>
      <c r="F44" s="108"/>
      <c r="G44" s="108"/>
      <c r="H44" s="108"/>
      <c r="I44" s="108"/>
      <c r="J44" s="108"/>
      <c r="K44" s="108"/>
      <c r="L44" s="108"/>
      <c r="M44" s="108"/>
      <c r="N44" s="108"/>
      <c r="O44" s="108"/>
      <c r="P44" s="108"/>
    </row>
    <row r="45" spans="4:16" ht="20.100000000000001" customHeight="1" x14ac:dyDescent="0.2">
      <c r="D45" s="108"/>
      <c r="E45" s="108"/>
      <c r="F45" s="108"/>
      <c r="G45" s="108"/>
      <c r="H45" s="108"/>
      <c r="I45" s="108"/>
      <c r="J45" s="108"/>
      <c r="K45" s="108"/>
      <c r="L45" s="108"/>
      <c r="M45" s="108"/>
      <c r="N45" s="108"/>
      <c r="O45" s="108"/>
      <c r="P45" s="108"/>
    </row>
    <row r="46" spans="4:16" ht="20.100000000000001" customHeight="1" x14ac:dyDescent="0.2">
      <c r="D46" s="108"/>
      <c r="E46" s="108"/>
      <c r="F46" s="108"/>
      <c r="G46" s="108"/>
      <c r="H46" s="108"/>
      <c r="I46" s="108"/>
      <c r="J46" s="108"/>
      <c r="K46" s="108"/>
      <c r="L46" s="108"/>
      <c r="M46" s="108"/>
      <c r="N46" s="108"/>
      <c r="O46" s="108"/>
      <c r="P46" s="108"/>
    </row>
    <row r="47" spans="4:16" ht="20.100000000000001" customHeight="1" x14ac:dyDescent="0.2"/>
    <row r="48" spans="4:1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sheetData>
  <mergeCells count="37">
    <mergeCell ref="F14:F15"/>
    <mergeCell ref="G14:G15"/>
    <mergeCell ref="D44:P44"/>
    <mergeCell ref="P14:P15"/>
    <mergeCell ref="O14:O15"/>
    <mergeCell ref="G11:J11"/>
    <mergeCell ref="K6:M6"/>
    <mergeCell ref="K7:M7"/>
    <mergeCell ref="N9:P9"/>
    <mergeCell ref="N10:P10"/>
    <mergeCell ref="N6:P6"/>
    <mergeCell ref="N7:P7"/>
    <mergeCell ref="D7:I7"/>
    <mergeCell ref="C10:D10"/>
    <mergeCell ref="C8:D8"/>
    <mergeCell ref="K8:M8"/>
    <mergeCell ref="K9:M9"/>
    <mergeCell ref="N8:P8"/>
    <mergeCell ref="E8:J8"/>
    <mergeCell ref="E9:J9"/>
    <mergeCell ref="G10:J10"/>
    <mergeCell ref="D46:P46"/>
    <mergeCell ref="K10:M10"/>
    <mergeCell ref="K11:M11"/>
    <mergeCell ref="C11:D11"/>
    <mergeCell ref="N42:O42"/>
    <mergeCell ref="D43:P43"/>
    <mergeCell ref="M14:N14"/>
    <mergeCell ref="J14:J15"/>
    <mergeCell ref="I14:I15"/>
    <mergeCell ref="D14:D15"/>
    <mergeCell ref="E14:E15"/>
    <mergeCell ref="N11:P11"/>
    <mergeCell ref="D45:P45"/>
    <mergeCell ref="H14:H15"/>
    <mergeCell ref="L14:L15"/>
    <mergeCell ref="K14:K15"/>
  </mergeCells>
  <phoneticPr fontId="1" type="noConversion"/>
  <conditionalFormatting sqref="E16:E40">
    <cfRule type="containsErrors" dxfId="7" priority="1">
      <formula>ISERROR(E16)</formula>
    </cfRule>
  </conditionalFormatting>
  <conditionalFormatting sqref="G16:H40 I33:K40">
    <cfRule type="containsErrors" dxfId="6" priority="148">
      <formula>ISERROR(G16)</formula>
    </cfRule>
  </conditionalFormatting>
  <conditionalFormatting sqref="I27:I32">
    <cfRule type="containsErrors" dxfId="5" priority="97">
      <formula>ISERROR(I27)</formula>
    </cfRule>
  </conditionalFormatting>
  <conditionalFormatting sqref="J26:J32">
    <cfRule type="containsErrors" dxfId="4" priority="48">
      <formula>ISERROR(J26)</formula>
    </cfRule>
  </conditionalFormatting>
  <conditionalFormatting sqref="K27:K32">
    <cfRule type="containsErrors" dxfId="3" priority="113">
      <formula>ISERROR(K27)</formula>
    </cfRule>
  </conditionalFormatting>
  <conditionalFormatting sqref="O17:O40">
    <cfRule type="containsErrors" dxfId="2" priority="126">
      <formula>ISERROR(O17)</formula>
    </cfRule>
  </conditionalFormatting>
  <dataValidations count="3">
    <dataValidation allowBlank="1" showInputMessage="1" showErrorMessage="1" promptTitle="Contract Quantity" prompt="Enter Quantity" sqref="F16:F40" xr:uid="{00000000-0002-0000-0100-000000000000}"/>
    <dataValidation allowBlank="1" showInputMessage="1" showErrorMessage="1" promptTitle="Predecessor ID" prompt="Enter predecessor ID Number" sqref="M16:M40" xr:uid="{00000000-0002-0000-0100-000001000000}"/>
    <dataValidation allowBlank="1" showInputMessage="1" showErrorMessage="1" promptTitle="Percent Complete" prompt="Enter percent complete (0 to 100) for precedecessor activity_x000a_" sqref="N16:N40" xr:uid="{00000000-0002-0000-0100-000002000000}"/>
  </dataValidations>
  <printOptions horizontalCentered="1" verticalCentered="1"/>
  <pageMargins left="0.5" right="0.5" top="0.5" bottom="0.5" header="0.16" footer="0"/>
  <pageSetup scale="50" orientation="landscape" horizontalDpi="4294967293" r:id="rId1"/>
  <headerFooter alignWithMargins="0"/>
  <rowBreaks count="2" manualBreakCount="2">
    <brk id="46" max="16383" man="1"/>
    <brk id="76" max="16383" man="1"/>
  </rowBreaks>
  <ignoredErrors>
    <ignoredError sqref="O17:O39 O40 P17:P19" evalError="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Description" prompt="Select from Pull Down Menu" xr:uid="{00000000-0002-0000-0100-000003000000}">
          <x14:formula1>
            <xm:f>'Items of Work'!$B$2:$B$164</xm:f>
          </x14:formula1>
          <xm:sqref>E16</xm:sqref>
        </x14:dataValidation>
        <x14:dataValidation type="list" allowBlank="1" showInputMessage="1" showErrorMessage="1" promptTitle="Description" prompt="Select from Pull Down Menu" xr:uid="{00000000-0002-0000-0100-000004000000}">
          <x14:formula1>
            <xm:f>'Items of Work'!B$2:$B$164</xm:f>
          </x14:formula1>
          <xm:sqref>E17:E40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3:T29"/>
  <sheetViews>
    <sheetView zoomScaleNormal="100" workbookViewId="0"/>
  </sheetViews>
  <sheetFormatPr defaultRowHeight="12.75" x14ac:dyDescent="0.2"/>
  <cols>
    <col min="1" max="5" width="9.33203125" style="6"/>
    <col min="6" max="6" width="41.6640625" style="6" customWidth="1"/>
    <col min="7" max="7" width="16.83203125" style="6" customWidth="1"/>
    <col min="8" max="8" width="13.83203125" style="6" customWidth="1"/>
    <col min="9" max="9" width="11.33203125" style="6" customWidth="1"/>
    <col min="10" max="10" width="6.5" style="6" customWidth="1"/>
    <col min="11" max="11" width="10.6640625" style="6" customWidth="1"/>
    <col min="12" max="12" width="9.33203125" style="6"/>
    <col min="13" max="14" width="11.6640625" style="6" customWidth="1"/>
    <col min="15" max="16" width="11.1640625" style="6" customWidth="1"/>
    <col min="17" max="17" width="10.5" style="6" customWidth="1"/>
    <col min="18" max="18" width="9.33203125" style="6"/>
    <col min="19" max="20" width="15" style="6" customWidth="1"/>
    <col min="21" max="16384" width="9.33203125" style="6"/>
  </cols>
  <sheetData>
    <row r="3" spans="1:20" x14ac:dyDescent="0.2">
      <c r="A3" s="133" t="s">
        <v>11</v>
      </c>
      <c r="B3" s="133" t="s">
        <v>12</v>
      </c>
      <c r="C3" s="133"/>
      <c r="D3" s="133"/>
      <c r="E3" s="133"/>
      <c r="F3" s="133"/>
      <c r="G3" s="133" t="s">
        <v>15</v>
      </c>
      <c r="H3" s="133" t="s">
        <v>14</v>
      </c>
      <c r="I3" s="137" t="s">
        <v>22</v>
      </c>
      <c r="J3" s="137"/>
      <c r="K3" s="137"/>
      <c r="L3" s="137"/>
      <c r="M3" s="137"/>
      <c r="N3" s="137"/>
      <c r="O3" s="137"/>
      <c r="P3" s="137"/>
      <c r="Q3" s="137"/>
      <c r="R3" s="79"/>
      <c r="S3" s="133" t="s">
        <v>16</v>
      </c>
      <c r="T3" s="133" t="s">
        <v>14</v>
      </c>
    </row>
    <row r="4" spans="1:20" s="80" customFormat="1" ht="25.5" customHeight="1" x14ac:dyDescent="0.2">
      <c r="A4" s="133"/>
      <c r="B4" s="133"/>
      <c r="C4" s="133"/>
      <c r="D4" s="133"/>
      <c r="E4" s="133"/>
      <c r="F4" s="133"/>
      <c r="G4" s="133"/>
      <c r="H4" s="133"/>
      <c r="I4" s="133" t="s">
        <v>17</v>
      </c>
      <c r="J4" s="133"/>
      <c r="K4" s="133" t="s">
        <v>18</v>
      </c>
      <c r="L4" s="133"/>
      <c r="M4" s="133" t="s">
        <v>19</v>
      </c>
      <c r="N4" s="133"/>
      <c r="O4" s="133" t="s">
        <v>20</v>
      </c>
      <c r="P4" s="133"/>
      <c r="Q4" s="133" t="s">
        <v>21</v>
      </c>
      <c r="R4" s="133"/>
      <c r="S4" s="133"/>
      <c r="T4" s="133"/>
    </row>
    <row r="5" spans="1:20" ht="15" x14ac:dyDescent="0.25">
      <c r="A5" s="81">
        <v>1</v>
      </c>
      <c r="B5" s="134">
        <f>'Bar Chart'!$E16</f>
        <v>0</v>
      </c>
      <c r="C5" s="135"/>
      <c r="D5" s="135"/>
      <c r="E5" s="135"/>
      <c r="F5" s="136"/>
      <c r="G5" s="82" t="e">
        <f>VLOOKUP(B5,'Items of Work'!$B$2:$E$164,4,FALSE)</f>
        <v>#N/A</v>
      </c>
      <c r="H5" s="81" t="str">
        <f>'Bar Chart'!$I16</f>
        <v/>
      </c>
      <c r="I5" s="78" t="s">
        <v>23</v>
      </c>
      <c r="J5" s="83">
        <f>VLOOKUP(I5,'Adjustment Factors'!$A$4:$B$6,2,FALSE)</f>
        <v>1</v>
      </c>
      <c r="K5" s="78" t="s">
        <v>26</v>
      </c>
      <c r="L5" s="83">
        <f>VLOOKUP(K5,'Adjustment Factors'!$C$4:$D$6,2,FALSE)</f>
        <v>1</v>
      </c>
      <c r="M5" s="78" t="s">
        <v>29</v>
      </c>
      <c r="N5" s="83">
        <f>VLOOKUP(M5,'Adjustment Factors'!$E$4:$F$6,2,FALSE)</f>
        <v>1</v>
      </c>
      <c r="O5" s="78" t="s">
        <v>32</v>
      </c>
      <c r="P5" s="83">
        <f>VLOOKUP(O5,'Adjustment Factors'!$G$4:$H$6,2,FALSE)</f>
        <v>1</v>
      </c>
      <c r="Q5" s="78" t="s">
        <v>35</v>
      </c>
      <c r="R5" s="83">
        <f>VLOOKUP(Q5,'Adjustment Factors'!$I$4:$J$6,2,FALSE)</f>
        <v>1</v>
      </c>
      <c r="S5" s="84">
        <f t="shared" ref="S5:S9" si="0">IF(ISERROR(G5=0)=TRUE,0,(G5*J5*L5*N5*P5*R5))</f>
        <v>0</v>
      </c>
      <c r="T5" s="81" t="str">
        <f>H5</f>
        <v/>
      </c>
    </row>
    <row r="6" spans="1:20" ht="15" x14ac:dyDescent="0.25">
      <c r="A6" s="81">
        <v>2</v>
      </c>
      <c r="B6" s="134">
        <f>'Bar Chart'!$E17</f>
        <v>0</v>
      </c>
      <c r="C6" s="135"/>
      <c r="D6" s="135"/>
      <c r="E6" s="135"/>
      <c r="F6" s="136"/>
      <c r="G6" s="82" t="e">
        <f>VLOOKUP(B6,'Items of Work'!$B$2:$E$164,4,FALSE)</f>
        <v>#N/A</v>
      </c>
      <c r="H6" s="81" t="str">
        <f>'Bar Chart'!$I17</f>
        <v/>
      </c>
      <c r="I6" s="78" t="s">
        <v>23</v>
      </c>
      <c r="J6" s="83">
        <f>VLOOKUP(I6,'Adjustment Factors'!$A$4:$B$6,2,FALSE)</f>
        <v>1</v>
      </c>
      <c r="K6" s="78" t="s">
        <v>26</v>
      </c>
      <c r="L6" s="83">
        <f>VLOOKUP(K6,'Adjustment Factors'!$C$4:$D$6,2,FALSE)</f>
        <v>1</v>
      </c>
      <c r="M6" s="78" t="s">
        <v>29</v>
      </c>
      <c r="N6" s="83">
        <f>VLOOKUP(M6,'Adjustment Factors'!$E$4:$F$6,2,FALSE)</f>
        <v>1</v>
      </c>
      <c r="O6" s="78" t="s">
        <v>32</v>
      </c>
      <c r="P6" s="83">
        <f>VLOOKUP(O6,'Adjustment Factors'!$G$4:$H$6,2,FALSE)</f>
        <v>1</v>
      </c>
      <c r="Q6" s="78" t="s">
        <v>35</v>
      </c>
      <c r="R6" s="83">
        <f>VLOOKUP(Q6,'Adjustment Factors'!$I$4:$J$6,2,FALSE)</f>
        <v>1</v>
      </c>
      <c r="S6" s="84">
        <f t="shared" si="0"/>
        <v>0</v>
      </c>
      <c r="T6" s="81" t="str">
        <f t="shared" ref="T6:T28" si="1">H6</f>
        <v/>
      </c>
    </row>
    <row r="7" spans="1:20" ht="15" x14ac:dyDescent="0.25">
      <c r="A7" s="81">
        <v>3</v>
      </c>
      <c r="B7" s="134">
        <f>'Bar Chart'!$E18</f>
        <v>0</v>
      </c>
      <c r="C7" s="135"/>
      <c r="D7" s="135"/>
      <c r="E7" s="135"/>
      <c r="F7" s="136"/>
      <c r="G7" s="82" t="e">
        <f>VLOOKUP(B7,'Items of Work'!$B$2:$E$164,4,FALSE)</f>
        <v>#N/A</v>
      </c>
      <c r="H7" s="81" t="str">
        <f>'Bar Chart'!$I18</f>
        <v/>
      </c>
      <c r="I7" s="78" t="s">
        <v>23</v>
      </c>
      <c r="J7" s="83">
        <f>VLOOKUP(I7,'Adjustment Factors'!$A$4:$B$6,2,FALSE)</f>
        <v>1</v>
      </c>
      <c r="K7" s="78" t="s">
        <v>26</v>
      </c>
      <c r="L7" s="83">
        <f>VLOOKUP(K7,'Adjustment Factors'!$C$4:$D$6,2,FALSE)</f>
        <v>1</v>
      </c>
      <c r="M7" s="78" t="s">
        <v>29</v>
      </c>
      <c r="N7" s="83">
        <f>VLOOKUP(M7,'Adjustment Factors'!$E$4:$F$6,2,FALSE)</f>
        <v>1</v>
      </c>
      <c r="O7" s="78" t="s">
        <v>32</v>
      </c>
      <c r="P7" s="83">
        <f>VLOOKUP(O7,'Adjustment Factors'!$G$4:$H$6,2,FALSE)</f>
        <v>1</v>
      </c>
      <c r="Q7" s="78" t="s">
        <v>35</v>
      </c>
      <c r="R7" s="83">
        <f>VLOOKUP(Q7,'Adjustment Factors'!$I$4:$J$6,2,FALSE)</f>
        <v>1</v>
      </c>
      <c r="S7" s="84">
        <f t="shared" si="0"/>
        <v>0</v>
      </c>
      <c r="T7" s="81" t="str">
        <f t="shared" si="1"/>
        <v/>
      </c>
    </row>
    <row r="8" spans="1:20" ht="15" x14ac:dyDescent="0.25">
      <c r="A8" s="81">
        <v>4</v>
      </c>
      <c r="B8" s="134">
        <f>'Bar Chart'!$E19</f>
        <v>0</v>
      </c>
      <c r="C8" s="135"/>
      <c r="D8" s="135"/>
      <c r="E8" s="135"/>
      <c r="F8" s="136"/>
      <c r="G8" s="82" t="e">
        <f>VLOOKUP(B8,'Items of Work'!$B$2:$E$164,4,FALSE)</f>
        <v>#N/A</v>
      </c>
      <c r="H8" s="81" t="str">
        <f>'Bar Chart'!$I19</f>
        <v/>
      </c>
      <c r="I8" s="78" t="s">
        <v>23</v>
      </c>
      <c r="J8" s="83">
        <f>VLOOKUP(I8,'Adjustment Factors'!$A$4:$B$6,2,FALSE)</f>
        <v>1</v>
      </c>
      <c r="K8" s="78" t="s">
        <v>26</v>
      </c>
      <c r="L8" s="83">
        <f>VLOOKUP(K8,'Adjustment Factors'!$C$4:$D$6,2,FALSE)</f>
        <v>1</v>
      </c>
      <c r="M8" s="78" t="s">
        <v>29</v>
      </c>
      <c r="N8" s="83">
        <f>VLOOKUP(M8,'Adjustment Factors'!$E$4:$F$6,2,FALSE)</f>
        <v>1</v>
      </c>
      <c r="O8" s="78" t="s">
        <v>32</v>
      </c>
      <c r="P8" s="83">
        <f>VLOOKUP(O8,'Adjustment Factors'!$G$4:$H$6,2,FALSE)</f>
        <v>1</v>
      </c>
      <c r="Q8" s="78" t="s">
        <v>35</v>
      </c>
      <c r="R8" s="83">
        <f>VLOOKUP(Q8,'Adjustment Factors'!$I$4:$J$6,2,FALSE)</f>
        <v>1</v>
      </c>
      <c r="S8" s="84">
        <f t="shared" si="0"/>
        <v>0</v>
      </c>
      <c r="T8" s="81" t="str">
        <f t="shared" si="1"/>
        <v/>
      </c>
    </row>
    <row r="9" spans="1:20" ht="15" x14ac:dyDescent="0.25">
      <c r="A9" s="81">
        <v>5</v>
      </c>
      <c r="B9" s="134">
        <f>'Bar Chart'!$E20</f>
        <v>0</v>
      </c>
      <c r="C9" s="135"/>
      <c r="D9" s="135"/>
      <c r="E9" s="135"/>
      <c r="F9" s="136"/>
      <c r="G9" s="82" t="e">
        <f>VLOOKUP(B9,'Items of Work'!$B$2:$E$164,4,FALSE)</f>
        <v>#N/A</v>
      </c>
      <c r="H9" s="81" t="str">
        <f>'Bar Chart'!$I20</f>
        <v/>
      </c>
      <c r="I9" s="78" t="s">
        <v>23</v>
      </c>
      <c r="J9" s="83">
        <f>VLOOKUP(I9,'Adjustment Factors'!$A$4:$B$6,2,FALSE)</f>
        <v>1</v>
      </c>
      <c r="K9" s="78" t="s">
        <v>26</v>
      </c>
      <c r="L9" s="83">
        <f>VLOOKUP(K9,'Adjustment Factors'!$C$4:$D$6,2,FALSE)</f>
        <v>1</v>
      </c>
      <c r="M9" s="78" t="s">
        <v>29</v>
      </c>
      <c r="N9" s="83">
        <f>VLOOKUP(M9,'Adjustment Factors'!$E$4:$F$6,2,FALSE)</f>
        <v>1</v>
      </c>
      <c r="O9" s="78" t="s">
        <v>32</v>
      </c>
      <c r="P9" s="83">
        <f>VLOOKUP(O9,'Adjustment Factors'!$G$4:$H$6,2,FALSE)</f>
        <v>1</v>
      </c>
      <c r="Q9" s="78" t="s">
        <v>35</v>
      </c>
      <c r="R9" s="83">
        <f>VLOOKUP(Q9,'Adjustment Factors'!$I$4:$J$6,2,FALSE)</f>
        <v>1</v>
      </c>
      <c r="S9" s="84">
        <f t="shared" si="0"/>
        <v>0</v>
      </c>
      <c r="T9" s="81" t="str">
        <f t="shared" si="1"/>
        <v/>
      </c>
    </row>
    <row r="10" spans="1:20" ht="15" x14ac:dyDescent="0.25">
      <c r="A10" s="81">
        <v>6</v>
      </c>
      <c r="B10" s="134">
        <f>'Bar Chart'!$E21</f>
        <v>0</v>
      </c>
      <c r="C10" s="135"/>
      <c r="D10" s="135"/>
      <c r="E10" s="135"/>
      <c r="F10" s="136"/>
      <c r="G10" s="82" t="e">
        <f>VLOOKUP(B10,'Items of Work'!$B$2:$E$164,4,FALSE)</f>
        <v>#N/A</v>
      </c>
      <c r="H10" s="81" t="str">
        <f>'Bar Chart'!$I21</f>
        <v/>
      </c>
      <c r="I10" s="78" t="s">
        <v>23</v>
      </c>
      <c r="J10" s="83">
        <f>VLOOKUP(I10,'Adjustment Factors'!$A$4:$B$6,2,FALSE)</f>
        <v>1</v>
      </c>
      <c r="K10" s="78" t="s">
        <v>26</v>
      </c>
      <c r="L10" s="83">
        <f>VLOOKUP(K10,'Adjustment Factors'!$C$4:$D$6,2,FALSE)</f>
        <v>1</v>
      </c>
      <c r="M10" s="78" t="s">
        <v>29</v>
      </c>
      <c r="N10" s="83">
        <f>VLOOKUP(M10,'Adjustment Factors'!$E$4:$F$6,2,FALSE)</f>
        <v>1</v>
      </c>
      <c r="O10" s="78" t="s">
        <v>32</v>
      </c>
      <c r="P10" s="83">
        <f>VLOOKUP(O10,'Adjustment Factors'!$G$4:$H$6,2,FALSE)</f>
        <v>1</v>
      </c>
      <c r="Q10" s="78" t="s">
        <v>35</v>
      </c>
      <c r="R10" s="83">
        <f>VLOOKUP(Q10,'Adjustment Factors'!$I$4:$J$6,2,FALSE)</f>
        <v>1</v>
      </c>
      <c r="S10" s="84">
        <f>IF(ISERROR(G10=0)=TRUE,0,(G10*J10*L10*N10*P10*R10))</f>
        <v>0</v>
      </c>
      <c r="T10" s="81" t="str">
        <f t="shared" si="1"/>
        <v/>
      </c>
    </row>
    <row r="11" spans="1:20" ht="15" x14ac:dyDescent="0.25">
      <c r="A11" s="81">
        <v>7</v>
      </c>
      <c r="B11" s="134">
        <f>'Bar Chart'!$E22</f>
        <v>0</v>
      </c>
      <c r="C11" s="135"/>
      <c r="D11" s="135"/>
      <c r="E11" s="135"/>
      <c r="F11" s="136"/>
      <c r="G11" s="82" t="e">
        <f>VLOOKUP(B11,'Items of Work'!$B$2:$E$164,4,FALSE)</f>
        <v>#N/A</v>
      </c>
      <c r="H11" s="81" t="str">
        <f>'Bar Chart'!$I22</f>
        <v/>
      </c>
      <c r="I11" s="78" t="s">
        <v>23</v>
      </c>
      <c r="J11" s="83">
        <f>VLOOKUP(I11,'Adjustment Factors'!$A$4:$B$6,2,FALSE)</f>
        <v>1</v>
      </c>
      <c r="K11" s="78" t="s">
        <v>26</v>
      </c>
      <c r="L11" s="83">
        <f>VLOOKUP(K11,'Adjustment Factors'!$C$4:$D$6,2,FALSE)</f>
        <v>1</v>
      </c>
      <c r="M11" s="78" t="s">
        <v>29</v>
      </c>
      <c r="N11" s="83">
        <f>VLOOKUP(M11,'Adjustment Factors'!$E$4:$F$6,2,FALSE)</f>
        <v>1</v>
      </c>
      <c r="O11" s="78" t="s">
        <v>32</v>
      </c>
      <c r="P11" s="83">
        <f>VLOOKUP(O11,'Adjustment Factors'!$G$4:$H$6,2,FALSE)</f>
        <v>1</v>
      </c>
      <c r="Q11" s="78" t="s">
        <v>35</v>
      </c>
      <c r="R11" s="83">
        <f>VLOOKUP(Q11,'Adjustment Factors'!$I$4:$J$6,2,FALSE)</f>
        <v>1</v>
      </c>
      <c r="S11" s="84">
        <f t="shared" ref="S11:S29" si="2">IF(ISERROR(G11=0)=TRUE,0,(G11*J11*L11*N11*P11*R11))</f>
        <v>0</v>
      </c>
      <c r="T11" s="81" t="str">
        <f t="shared" si="1"/>
        <v/>
      </c>
    </row>
    <row r="12" spans="1:20" ht="15" x14ac:dyDescent="0.25">
      <c r="A12" s="81">
        <v>8</v>
      </c>
      <c r="B12" s="134">
        <f>'Bar Chart'!$E23</f>
        <v>0</v>
      </c>
      <c r="C12" s="135"/>
      <c r="D12" s="135"/>
      <c r="E12" s="135"/>
      <c r="F12" s="136"/>
      <c r="G12" s="82" t="e">
        <f>VLOOKUP(B12,'Items of Work'!$B$2:$E$164,4,FALSE)</f>
        <v>#N/A</v>
      </c>
      <c r="H12" s="81" t="str">
        <f>'Bar Chart'!$I23</f>
        <v/>
      </c>
      <c r="I12" s="78" t="s">
        <v>23</v>
      </c>
      <c r="J12" s="83">
        <f>VLOOKUP(I12,'Adjustment Factors'!$A$4:$B$6,2,FALSE)</f>
        <v>1</v>
      </c>
      <c r="K12" s="78" t="s">
        <v>26</v>
      </c>
      <c r="L12" s="83">
        <f>VLOOKUP(K12,'Adjustment Factors'!$C$4:$D$6,2,FALSE)</f>
        <v>1</v>
      </c>
      <c r="M12" s="78" t="s">
        <v>29</v>
      </c>
      <c r="N12" s="83">
        <f>VLOOKUP(M12,'Adjustment Factors'!$E$4:$F$6,2,FALSE)</f>
        <v>1</v>
      </c>
      <c r="O12" s="78" t="s">
        <v>32</v>
      </c>
      <c r="P12" s="83">
        <f>VLOOKUP(O12,'Adjustment Factors'!$G$4:$H$6,2,FALSE)</f>
        <v>1</v>
      </c>
      <c r="Q12" s="78" t="s">
        <v>35</v>
      </c>
      <c r="R12" s="83">
        <f>VLOOKUP(Q12,'Adjustment Factors'!$I$4:$J$6,2,FALSE)</f>
        <v>1</v>
      </c>
      <c r="S12" s="84">
        <f t="shared" si="2"/>
        <v>0</v>
      </c>
      <c r="T12" s="81" t="str">
        <f t="shared" si="1"/>
        <v/>
      </c>
    </row>
    <row r="13" spans="1:20" ht="15" x14ac:dyDescent="0.25">
      <c r="A13" s="81">
        <v>9</v>
      </c>
      <c r="B13" s="134">
        <f>'Bar Chart'!$E24</f>
        <v>0</v>
      </c>
      <c r="C13" s="135"/>
      <c r="D13" s="135"/>
      <c r="E13" s="135"/>
      <c r="F13" s="136"/>
      <c r="G13" s="82" t="e">
        <f>VLOOKUP(B13,'Items of Work'!$B$2:$E$164,4,FALSE)</f>
        <v>#N/A</v>
      </c>
      <c r="H13" s="81" t="str">
        <f>'Bar Chart'!$I24</f>
        <v/>
      </c>
      <c r="I13" s="78" t="s">
        <v>23</v>
      </c>
      <c r="J13" s="83">
        <f>VLOOKUP(I13,'Adjustment Factors'!$A$4:$B$6,2,FALSE)</f>
        <v>1</v>
      </c>
      <c r="K13" s="78" t="s">
        <v>26</v>
      </c>
      <c r="L13" s="83">
        <f>VLOOKUP(K13,'Adjustment Factors'!$C$4:$D$6,2,FALSE)</f>
        <v>1</v>
      </c>
      <c r="M13" s="78" t="s">
        <v>29</v>
      </c>
      <c r="N13" s="83">
        <f>VLOOKUP(M13,'Adjustment Factors'!$E$4:$F$6,2,FALSE)</f>
        <v>1</v>
      </c>
      <c r="O13" s="78" t="s">
        <v>32</v>
      </c>
      <c r="P13" s="83">
        <f>VLOOKUP(O13,'Adjustment Factors'!$G$4:$H$6,2,FALSE)</f>
        <v>1</v>
      </c>
      <c r="Q13" s="78" t="s">
        <v>35</v>
      </c>
      <c r="R13" s="83">
        <f>VLOOKUP(Q13,'Adjustment Factors'!$I$4:$J$6,2,FALSE)</f>
        <v>1</v>
      </c>
      <c r="S13" s="84">
        <f t="shared" si="2"/>
        <v>0</v>
      </c>
      <c r="T13" s="81" t="str">
        <f t="shared" si="1"/>
        <v/>
      </c>
    </row>
    <row r="14" spans="1:20" ht="15" x14ac:dyDescent="0.25">
      <c r="A14" s="81">
        <v>10</v>
      </c>
      <c r="B14" s="134">
        <f>'Bar Chart'!$E25</f>
        <v>0</v>
      </c>
      <c r="C14" s="135"/>
      <c r="D14" s="135"/>
      <c r="E14" s="135"/>
      <c r="F14" s="136"/>
      <c r="G14" s="82" t="e">
        <f>VLOOKUP(B14,'Items of Work'!$B$2:$E$164,4,FALSE)</f>
        <v>#N/A</v>
      </c>
      <c r="H14" s="81" t="str">
        <f>'Bar Chart'!$I25</f>
        <v/>
      </c>
      <c r="I14" s="78" t="s">
        <v>23</v>
      </c>
      <c r="J14" s="83">
        <f>VLOOKUP(I14,'Adjustment Factors'!$A$4:$B$6,2,FALSE)</f>
        <v>1</v>
      </c>
      <c r="K14" s="78" t="s">
        <v>26</v>
      </c>
      <c r="L14" s="83">
        <f>VLOOKUP(K14,'Adjustment Factors'!$C$4:$D$6,2,FALSE)</f>
        <v>1</v>
      </c>
      <c r="M14" s="78" t="s">
        <v>29</v>
      </c>
      <c r="N14" s="83">
        <f>VLOOKUP(M14,'Adjustment Factors'!$E$4:$F$6,2,FALSE)</f>
        <v>1</v>
      </c>
      <c r="O14" s="78" t="s">
        <v>32</v>
      </c>
      <c r="P14" s="83">
        <f>VLOOKUP(O14,'Adjustment Factors'!$G$4:$H$6,2,FALSE)</f>
        <v>1</v>
      </c>
      <c r="Q14" s="78" t="s">
        <v>35</v>
      </c>
      <c r="R14" s="83">
        <f>VLOOKUP(Q14,'Adjustment Factors'!$I$4:$J$6,2,FALSE)</f>
        <v>1</v>
      </c>
      <c r="S14" s="84">
        <f t="shared" si="2"/>
        <v>0</v>
      </c>
      <c r="T14" s="81" t="str">
        <f t="shared" si="1"/>
        <v/>
      </c>
    </row>
    <row r="15" spans="1:20" ht="15" x14ac:dyDescent="0.25">
      <c r="A15" s="81">
        <v>11</v>
      </c>
      <c r="B15" s="134">
        <f>'Bar Chart'!$E26</f>
        <v>0</v>
      </c>
      <c r="C15" s="135"/>
      <c r="D15" s="135"/>
      <c r="E15" s="135"/>
      <c r="F15" s="136"/>
      <c r="G15" s="82" t="e">
        <f>VLOOKUP(B15,'Items of Work'!$B$2:$E$164,4,FALSE)</f>
        <v>#N/A</v>
      </c>
      <c r="H15" s="81" t="str">
        <f>'Bar Chart'!$I26</f>
        <v/>
      </c>
      <c r="I15" s="78" t="s">
        <v>23</v>
      </c>
      <c r="J15" s="83">
        <f>VLOOKUP(I15,'Adjustment Factors'!$A$4:$B$6,2,FALSE)</f>
        <v>1</v>
      </c>
      <c r="K15" s="78" t="s">
        <v>26</v>
      </c>
      <c r="L15" s="83">
        <f>VLOOKUP(K15,'Adjustment Factors'!$C$4:$D$6,2,FALSE)</f>
        <v>1</v>
      </c>
      <c r="M15" s="78" t="s">
        <v>29</v>
      </c>
      <c r="N15" s="83">
        <f>VLOOKUP(M15,'Adjustment Factors'!$E$4:$F$6,2,FALSE)</f>
        <v>1</v>
      </c>
      <c r="O15" s="78" t="s">
        <v>32</v>
      </c>
      <c r="P15" s="83">
        <f>VLOOKUP(O15,'Adjustment Factors'!$G$4:$H$6,2,FALSE)</f>
        <v>1</v>
      </c>
      <c r="Q15" s="78" t="s">
        <v>35</v>
      </c>
      <c r="R15" s="83">
        <f>VLOOKUP(Q15,'Adjustment Factors'!$I$4:$J$6,2,FALSE)</f>
        <v>1</v>
      </c>
      <c r="S15" s="84">
        <f t="shared" si="2"/>
        <v>0</v>
      </c>
      <c r="T15" s="81" t="str">
        <f t="shared" si="1"/>
        <v/>
      </c>
    </row>
    <row r="16" spans="1:20" ht="15" x14ac:dyDescent="0.25">
      <c r="A16" s="81">
        <v>12</v>
      </c>
      <c r="B16" s="134">
        <f>'Bar Chart'!$E27</f>
        <v>0</v>
      </c>
      <c r="C16" s="135"/>
      <c r="D16" s="135"/>
      <c r="E16" s="135"/>
      <c r="F16" s="136"/>
      <c r="G16" s="82" t="e">
        <f>VLOOKUP(B16,'Items of Work'!$B$2:$E$164,4,FALSE)</f>
        <v>#N/A</v>
      </c>
      <c r="H16" s="81" t="str">
        <f>'Bar Chart'!$I27</f>
        <v/>
      </c>
      <c r="I16" s="78" t="s">
        <v>23</v>
      </c>
      <c r="J16" s="83">
        <f>VLOOKUP(I16,'Adjustment Factors'!$A$4:$B$6,2,FALSE)</f>
        <v>1</v>
      </c>
      <c r="K16" s="78" t="s">
        <v>26</v>
      </c>
      <c r="L16" s="83">
        <f>VLOOKUP(K16,'Adjustment Factors'!$C$4:$D$6,2,FALSE)</f>
        <v>1</v>
      </c>
      <c r="M16" s="78" t="s">
        <v>29</v>
      </c>
      <c r="N16" s="83">
        <f>VLOOKUP(M16,'Adjustment Factors'!$E$4:$F$6,2,FALSE)</f>
        <v>1</v>
      </c>
      <c r="O16" s="78" t="s">
        <v>32</v>
      </c>
      <c r="P16" s="83">
        <f>VLOOKUP(O16,'Adjustment Factors'!$G$4:$H$6,2,FALSE)</f>
        <v>1</v>
      </c>
      <c r="Q16" s="78" t="s">
        <v>35</v>
      </c>
      <c r="R16" s="83">
        <f>VLOOKUP(Q16,'Adjustment Factors'!$I$4:$J$6,2,FALSE)</f>
        <v>1</v>
      </c>
      <c r="S16" s="84">
        <f t="shared" si="2"/>
        <v>0</v>
      </c>
      <c r="T16" s="81" t="str">
        <f t="shared" si="1"/>
        <v/>
      </c>
    </row>
    <row r="17" spans="1:20" ht="15" x14ac:dyDescent="0.25">
      <c r="A17" s="81">
        <v>13</v>
      </c>
      <c r="B17" s="134">
        <f>'Bar Chart'!$E28</f>
        <v>0</v>
      </c>
      <c r="C17" s="135"/>
      <c r="D17" s="135"/>
      <c r="E17" s="135"/>
      <c r="F17" s="136"/>
      <c r="G17" s="82" t="e">
        <f>VLOOKUP(B17,'Items of Work'!$B$2:$E$164,4,FALSE)</f>
        <v>#N/A</v>
      </c>
      <c r="H17" s="81" t="str">
        <f>'Bar Chart'!$I28</f>
        <v/>
      </c>
      <c r="I17" s="78" t="s">
        <v>23</v>
      </c>
      <c r="J17" s="83">
        <f>VLOOKUP(I17,'Adjustment Factors'!$A$4:$B$6,2,FALSE)</f>
        <v>1</v>
      </c>
      <c r="K17" s="78" t="s">
        <v>26</v>
      </c>
      <c r="L17" s="83">
        <f>VLOOKUP(K17,'Adjustment Factors'!$C$4:$D$6,2,FALSE)</f>
        <v>1</v>
      </c>
      <c r="M17" s="78" t="s">
        <v>29</v>
      </c>
      <c r="N17" s="83">
        <f>VLOOKUP(M17,'Adjustment Factors'!$E$4:$F$6,2,FALSE)</f>
        <v>1</v>
      </c>
      <c r="O17" s="78" t="s">
        <v>32</v>
      </c>
      <c r="P17" s="83">
        <f>VLOOKUP(O17,'Adjustment Factors'!$G$4:$H$6,2,FALSE)</f>
        <v>1</v>
      </c>
      <c r="Q17" s="78" t="s">
        <v>35</v>
      </c>
      <c r="R17" s="83">
        <f>VLOOKUP(Q17,'Adjustment Factors'!$I$4:$J$6,2,FALSE)</f>
        <v>1</v>
      </c>
      <c r="S17" s="84">
        <f t="shared" si="2"/>
        <v>0</v>
      </c>
      <c r="T17" s="81" t="str">
        <f t="shared" si="1"/>
        <v/>
      </c>
    </row>
    <row r="18" spans="1:20" ht="15" x14ac:dyDescent="0.25">
      <c r="A18" s="81">
        <v>14</v>
      </c>
      <c r="B18" s="134">
        <f>'Bar Chart'!$E29</f>
        <v>0</v>
      </c>
      <c r="C18" s="135"/>
      <c r="D18" s="135"/>
      <c r="E18" s="135"/>
      <c r="F18" s="136"/>
      <c r="G18" s="82" t="e">
        <f>VLOOKUP(B18,'Items of Work'!$B$2:$E$164,4,FALSE)</f>
        <v>#N/A</v>
      </c>
      <c r="H18" s="81" t="str">
        <f>'Bar Chart'!$I29</f>
        <v/>
      </c>
      <c r="I18" s="78" t="s">
        <v>23</v>
      </c>
      <c r="J18" s="83">
        <f>VLOOKUP(I18,'Adjustment Factors'!$A$4:$B$6,2,FALSE)</f>
        <v>1</v>
      </c>
      <c r="K18" s="78" t="s">
        <v>26</v>
      </c>
      <c r="L18" s="83">
        <f>VLOOKUP(K18,'Adjustment Factors'!$C$4:$D$6,2,FALSE)</f>
        <v>1</v>
      </c>
      <c r="M18" s="78" t="s">
        <v>29</v>
      </c>
      <c r="N18" s="83">
        <f>VLOOKUP(M18,'Adjustment Factors'!$E$4:$F$6,2,FALSE)</f>
        <v>1</v>
      </c>
      <c r="O18" s="78" t="s">
        <v>32</v>
      </c>
      <c r="P18" s="83">
        <f>VLOOKUP(O18,'Adjustment Factors'!$G$4:$H$6,2,FALSE)</f>
        <v>1</v>
      </c>
      <c r="Q18" s="78" t="s">
        <v>35</v>
      </c>
      <c r="R18" s="83">
        <f>VLOOKUP(Q18,'Adjustment Factors'!$I$4:$J$6,2,FALSE)</f>
        <v>1</v>
      </c>
      <c r="S18" s="84">
        <f t="shared" si="2"/>
        <v>0</v>
      </c>
      <c r="T18" s="81" t="str">
        <f t="shared" si="1"/>
        <v/>
      </c>
    </row>
    <row r="19" spans="1:20" ht="15" x14ac:dyDescent="0.25">
      <c r="A19" s="81">
        <v>15</v>
      </c>
      <c r="B19" s="134">
        <f>'Bar Chart'!$E30</f>
        <v>0</v>
      </c>
      <c r="C19" s="135"/>
      <c r="D19" s="135"/>
      <c r="E19" s="135"/>
      <c r="F19" s="136"/>
      <c r="G19" s="82" t="e">
        <f>VLOOKUP(B19,'Items of Work'!$B$2:$E$164,4,FALSE)</f>
        <v>#N/A</v>
      </c>
      <c r="H19" s="81" t="str">
        <f>'Bar Chart'!$I30</f>
        <v/>
      </c>
      <c r="I19" s="78" t="s">
        <v>23</v>
      </c>
      <c r="J19" s="83">
        <f>VLOOKUP(I19,'Adjustment Factors'!$A$4:$B$6,2,FALSE)</f>
        <v>1</v>
      </c>
      <c r="K19" s="78" t="s">
        <v>26</v>
      </c>
      <c r="L19" s="83">
        <f>VLOOKUP(K19,'Adjustment Factors'!$C$4:$D$6,2,FALSE)</f>
        <v>1</v>
      </c>
      <c r="M19" s="78" t="s">
        <v>29</v>
      </c>
      <c r="N19" s="83">
        <f>VLOOKUP(M19,'Adjustment Factors'!$E$4:$F$6,2,FALSE)</f>
        <v>1</v>
      </c>
      <c r="O19" s="78" t="s">
        <v>32</v>
      </c>
      <c r="P19" s="83">
        <f>VLOOKUP(O19,'Adjustment Factors'!$G$4:$H$6,2,FALSE)</f>
        <v>1</v>
      </c>
      <c r="Q19" s="78" t="s">
        <v>35</v>
      </c>
      <c r="R19" s="83">
        <f>VLOOKUP(Q19,'Adjustment Factors'!$I$4:$J$6,2,FALSE)</f>
        <v>1</v>
      </c>
      <c r="S19" s="84">
        <f t="shared" si="2"/>
        <v>0</v>
      </c>
      <c r="T19" s="81" t="str">
        <f t="shared" si="1"/>
        <v/>
      </c>
    </row>
    <row r="20" spans="1:20" ht="15" x14ac:dyDescent="0.25">
      <c r="A20" s="81">
        <v>16</v>
      </c>
      <c r="B20" s="134">
        <f>'Bar Chart'!$E31</f>
        <v>0</v>
      </c>
      <c r="C20" s="135"/>
      <c r="D20" s="135"/>
      <c r="E20" s="135"/>
      <c r="F20" s="136"/>
      <c r="G20" s="82" t="e">
        <f>VLOOKUP(B20,'Items of Work'!$B$2:$E$164,4,FALSE)</f>
        <v>#N/A</v>
      </c>
      <c r="H20" s="81" t="str">
        <f>'Bar Chart'!$I31</f>
        <v/>
      </c>
      <c r="I20" s="78" t="s">
        <v>23</v>
      </c>
      <c r="J20" s="83">
        <f>VLOOKUP(I20,'Adjustment Factors'!$A$4:$B$6,2,FALSE)</f>
        <v>1</v>
      </c>
      <c r="K20" s="78" t="s">
        <v>26</v>
      </c>
      <c r="L20" s="83">
        <f>VLOOKUP(K20,'Adjustment Factors'!$C$4:$D$6,2,FALSE)</f>
        <v>1</v>
      </c>
      <c r="M20" s="78" t="s">
        <v>29</v>
      </c>
      <c r="N20" s="83">
        <f>VLOOKUP(M20,'Adjustment Factors'!$E$4:$F$6,2,FALSE)</f>
        <v>1</v>
      </c>
      <c r="O20" s="78" t="s">
        <v>32</v>
      </c>
      <c r="P20" s="83">
        <f>VLOOKUP(O20,'Adjustment Factors'!$G$4:$H$6,2,FALSE)</f>
        <v>1</v>
      </c>
      <c r="Q20" s="78" t="s">
        <v>35</v>
      </c>
      <c r="R20" s="83">
        <f>VLOOKUP(Q20,'Adjustment Factors'!$I$4:$J$6,2,FALSE)</f>
        <v>1</v>
      </c>
      <c r="S20" s="84">
        <f t="shared" si="2"/>
        <v>0</v>
      </c>
      <c r="T20" s="81" t="str">
        <f t="shared" si="1"/>
        <v/>
      </c>
    </row>
    <row r="21" spans="1:20" ht="15" x14ac:dyDescent="0.25">
      <c r="A21" s="81">
        <v>17</v>
      </c>
      <c r="B21" s="134">
        <f>'Bar Chart'!$E32</f>
        <v>0</v>
      </c>
      <c r="C21" s="135"/>
      <c r="D21" s="135"/>
      <c r="E21" s="135"/>
      <c r="F21" s="136"/>
      <c r="G21" s="82" t="e">
        <f>VLOOKUP(B21,'Items of Work'!$B$2:$E$164,4,FALSE)</f>
        <v>#N/A</v>
      </c>
      <c r="H21" s="81" t="str">
        <f>'Bar Chart'!$I32</f>
        <v/>
      </c>
      <c r="I21" s="78" t="s">
        <v>23</v>
      </c>
      <c r="J21" s="83">
        <f>VLOOKUP(I21,'Adjustment Factors'!$A$4:$B$6,2,FALSE)</f>
        <v>1</v>
      </c>
      <c r="K21" s="78" t="s">
        <v>26</v>
      </c>
      <c r="L21" s="83">
        <f>VLOOKUP(K21,'Adjustment Factors'!$C$4:$D$6,2,FALSE)</f>
        <v>1</v>
      </c>
      <c r="M21" s="78" t="s">
        <v>29</v>
      </c>
      <c r="N21" s="83">
        <f>VLOOKUP(M21,'Adjustment Factors'!$E$4:$F$6,2,FALSE)</f>
        <v>1</v>
      </c>
      <c r="O21" s="78" t="s">
        <v>32</v>
      </c>
      <c r="P21" s="83">
        <f>VLOOKUP(O21,'Adjustment Factors'!$G$4:$H$6,2,FALSE)</f>
        <v>1</v>
      </c>
      <c r="Q21" s="78" t="s">
        <v>35</v>
      </c>
      <c r="R21" s="83">
        <f>VLOOKUP(Q21,'Adjustment Factors'!$I$4:$J$6,2,FALSE)</f>
        <v>1</v>
      </c>
      <c r="S21" s="84">
        <f t="shared" si="2"/>
        <v>0</v>
      </c>
      <c r="T21" s="81" t="str">
        <f t="shared" si="1"/>
        <v/>
      </c>
    </row>
    <row r="22" spans="1:20" ht="15" x14ac:dyDescent="0.25">
      <c r="A22" s="81">
        <v>18</v>
      </c>
      <c r="B22" s="134">
        <f>'Bar Chart'!$E33</f>
        <v>0</v>
      </c>
      <c r="C22" s="135"/>
      <c r="D22" s="135"/>
      <c r="E22" s="135"/>
      <c r="F22" s="136"/>
      <c r="G22" s="82" t="e">
        <f>VLOOKUP(B22,'Items of Work'!$B$2:$E$164,4,FALSE)</f>
        <v>#N/A</v>
      </c>
      <c r="H22" s="81" t="str">
        <f>'Bar Chart'!$I33</f>
        <v/>
      </c>
      <c r="I22" s="78" t="s">
        <v>23</v>
      </c>
      <c r="J22" s="83">
        <f>VLOOKUP(I22,'Adjustment Factors'!$A$4:$B$6,2,FALSE)</f>
        <v>1</v>
      </c>
      <c r="K22" s="78" t="s">
        <v>26</v>
      </c>
      <c r="L22" s="83">
        <f>VLOOKUP(K22,'Adjustment Factors'!$C$4:$D$6,2,FALSE)</f>
        <v>1</v>
      </c>
      <c r="M22" s="78" t="s">
        <v>29</v>
      </c>
      <c r="N22" s="83">
        <f>VLOOKUP(M22,'Adjustment Factors'!$E$4:$F$6,2,FALSE)</f>
        <v>1</v>
      </c>
      <c r="O22" s="78" t="s">
        <v>32</v>
      </c>
      <c r="P22" s="83">
        <f>VLOOKUP(O22,'Adjustment Factors'!$G$4:$H$6,2,FALSE)</f>
        <v>1</v>
      </c>
      <c r="Q22" s="78" t="s">
        <v>35</v>
      </c>
      <c r="R22" s="83">
        <f>VLOOKUP(Q22,'Adjustment Factors'!$I$4:$J$6,2,FALSE)</f>
        <v>1</v>
      </c>
      <c r="S22" s="84">
        <f t="shared" si="2"/>
        <v>0</v>
      </c>
      <c r="T22" s="81" t="str">
        <f t="shared" si="1"/>
        <v/>
      </c>
    </row>
    <row r="23" spans="1:20" ht="15" x14ac:dyDescent="0.25">
      <c r="A23" s="81">
        <v>19</v>
      </c>
      <c r="B23" s="134">
        <f>'Bar Chart'!$E34</f>
        <v>0</v>
      </c>
      <c r="C23" s="135"/>
      <c r="D23" s="135"/>
      <c r="E23" s="135"/>
      <c r="F23" s="136"/>
      <c r="G23" s="82" t="e">
        <f>VLOOKUP(B23,'Items of Work'!$B$2:$E$164,4,FALSE)</f>
        <v>#N/A</v>
      </c>
      <c r="H23" s="81" t="str">
        <f>'Bar Chart'!$I34</f>
        <v/>
      </c>
      <c r="I23" s="78" t="s">
        <v>23</v>
      </c>
      <c r="J23" s="83">
        <f>VLOOKUP(I23,'Adjustment Factors'!$A$4:$B$6,2,FALSE)</f>
        <v>1</v>
      </c>
      <c r="K23" s="78" t="s">
        <v>26</v>
      </c>
      <c r="L23" s="83">
        <f>VLOOKUP(K23,'Adjustment Factors'!$C$4:$D$6,2,FALSE)</f>
        <v>1</v>
      </c>
      <c r="M23" s="78" t="s">
        <v>29</v>
      </c>
      <c r="N23" s="83">
        <f>VLOOKUP(M23,'Adjustment Factors'!$E$4:$F$6,2,FALSE)</f>
        <v>1</v>
      </c>
      <c r="O23" s="78" t="s">
        <v>32</v>
      </c>
      <c r="P23" s="83">
        <f>VLOOKUP(O23,'Adjustment Factors'!$G$4:$H$6,2,FALSE)</f>
        <v>1</v>
      </c>
      <c r="Q23" s="78" t="s">
        <v>35</v>
      </c>
      <c r="R23" s="83">
        <f>VLOOKUP(Q23,'Adjustment Factors'!$I$4:$J$6,2,FALSE)</f>
        <v>1</v>
      </c>
      <c r="S23" s="84">
        <f t="shared" si="2"/>
        <v>0</v>
      </c>
      <c r="T23" s="81" t="str">
        <f t="shared" si="1"/>
        <v/>
      </c>
    </row>
    <row r="24" spans="1:20" ht="15" x14ac:dyDescent="0.25">
      <c r="A24" s="81">
        <v>20</v>
      </c>
      <c r="B24" s="134">
        <f>'Bar Chart'!$E35</f>
        <v>0</v>
      </c>
      <c r="C24" s="135"/>
      <c r="D24" s="135"/>
      <c r="E24" s="135"/>
      <c r="F24" s="136"/>
      <c r="G24" s="82" t="e">
        <f>VLOOKUP(B24,'Items of Work'!$B$2:$E$164,4,FALSE)</f>
        <v>#N/A</v>
      </c>
      <c r="H24" s="81" t="str">
        <f>'Bar Chart'!$I35</f>
        <v/>
      </c>
      <c r="I24" s="78" t="s">
        <v>23</v>
      </c>
      <c r="J24" s="83">
        <f>VLOOKUP(I24,'Adjustment Factors'!$A$4:$B$6,2,FALSE)</f>
        <v>1</v>
      </c>
      <c r="K24" s="78" t="s">
        <v>26</v>
      </c>
      <c r="L24" s="83">
        <f>VLOOKUP(K24,'Adjustment Factors'!$C$4:$D$6,2,FALSE)</f>
        <v>1</v>
      </c>
      <c r="M24" s="78" t="s">
        <v>29</v>
      </c>
      <c r="N24" s="83">
        <f>VLOOKUP(M24,'Adjustment Factors'!$E$4:$F$6,2,FALSE)</f>
        <v>1</v>
      </c>
      <c r="O24" s="78" t="s">
        <v>32</v>
      </c>
      <c r="P24" s="83">
        <f>VLOOKUP(O24,'Adjustment Factors'!$G$4:$H$6,2,FALSE)</f>
        <v>1</v>
      </c>
      <c r="Q24" s="78" t="s">
        <v>35</v>
      </c>
      <c r="R24" s="83">
        <f>VLOOKUP(Q24,'Adjustment Factors'!$I$4:$J$6,2,FALSE)</f>
        <v>1</v>
      </c>
      <c r="S24" s="84">
        <f t="shared" si="2"/>
        <v>0</v>
      </c>
      <c r="T24" s="81" t="str">
        <f t="shared" si="1"/>
        <v/>
      </c>
    </row>
    <row r="25" spans="1:20" ht="15" x14ac:dyDescent="0.25">
      <c r="A25" s="81">
        <v>21</v>
      </c>
      <c r="B25" s="134">
        <f>'Bar Chart'!$E36</f>
        <v>0</v>
      </c>
      <c r="C25" s="135"/>
      <c r="D25" s="135"/>
      <c r="E25" s="135"/>
      <c r="F25" s="136"/>
      <c r="G25" s="82" t="e">
        <f>VLOOKUP(B25,'Items of Work'!$B$2:$E$164,4,FALSE)</f>
        <v>#N/A</v>
      </c>
      <c r="H25" s="81" t="str">
        <f>'Bar Chart'!$I36</f>
        <v/>
      </c>
      <c r="I25" s="78" t="s">
        <v>23</v>
      </c>
      <c r="J25" s="83">
        <f>VLOOKUP(I25,'Adjustment Factors'!$A$4:$B$6,2,FALSE)</f>
        <v>1</v>
      </c>
      <c r="K25" s="78" t="s">
        <v>26</v>
      </c>
      <c r="L25" s="83">
        <f>VLOOKUP(K25,'Adjustment Factors'!$C$4:$D$6,2,FALSE)</f>
        <v>1</v>
      </c>
      <c r="M25" s="78" t="s">
        <v>29</v>
      </c>
      <c r="N25" s="83">
        <f>VLOOKUP(M25,'Adjustment Factors'!$E$4:$F$6,2,FALSE)</f>
        <v>1</v>
      </c>
      <c r="O25" s="78" t="s">
        <v>32</v>
      </c>
      <c r="P25" s="83">
        <f>VLOOKUP(O25,'Adjustment Factors'!$G$4:$H$6,2,FALSE)</f>
        <v>1</v>
      </c>
      <c r="Q25" s="78" t="s">
        <v>35</v>
      </c>
      <c r="R25" s="83">
        <f>VLOOKUP(Q25,'Adjustment Factors'!$I$4:$J$6,2,FALSE)</f>
        <v>1</v>
      </c>
      <c r="S25" s="84">
        <f t="shared" si="2"/>
        <v>0</v>
      </c>
      <c r="T25" s="81" t="str">
        <f t="shared" si="1"/>
        <v/>
      </c>
    </row>
    <row r="26" spans="1:20" ht="15" x14ac:dyDescent="0.25">
      <c r="A26" s="81">
        <v>22</v>
      </c>
      <c r="B26" s="134">
        <f>'Bar Chart'!$E37</f>
        <v>0</v>
      </c>
      <c r="C26" s="135"/>
      <c r="D26" s="135"/>
      <c r="E26" s="135"/>
      <c r="F26" s="136"/>
      <c r="G26" s="82" t="e">
        <f>VLOOKUP(B26,'Items of Work'!$B$2:$E$164,4,FALSE)</f>
        <v>#N/A</v>
      </c>
      <c r="H26" s="81" t="str">
        <f>'Bar Chart'!$I37</f>
        <v/>
      </c>
      <c r="I26" s="78" t="s">
        <v>23</v>
      </c>
      <c r="J26" s="83">
        <f>VLOOKUP(I26,'Adjustment Factors'!$A$4:$B$6,2,FALSE)</f>
        <v>1</v>
      </c>
      <c r="K26" s="78" t="s">
        <v>26</v>
      </c>
      <c r="L26" s="83">
        <f>VLOOKUP(K26,'Adjustment Factors'!$C$4:$D$6,2,FALSE)</f>
        <v>1</v>
      </c>
      <c r="M26" s="78" t="s">
        <v>29</v>
      </c>
      <c r="N26" s="83">
        <f>VLOOKUP(M26,'Adjustment Factors'!$E$4:$F$6,2,FALSE)</f>
        <v>1</v>
      </c>
      <c r="O26" s="78" t="s">
        <v>32</v>
      </c>
      <c r="P26" s="83">
        <f>VLOOKUP(O26,'Adjustment Factors'!$G$4:$H$6,2,FALSE)</f>
        <v>1</v>
      </c>
      <c r="Q26" s="78" t="s">
        <v>35</v>
      </c>
      <c r="R26" s="83">
        <f>VLOOKUP(Q26,'Adjustment Factors'!$I$4:$J$6,2,FALSE)</f>
        <v>1</v>
      </c>
      <c r="S26" s="84">
        <f t="shared" si="2"/>
        <v>0</v>
      </c>
      <c r="T26" s="81" t="str">
        <f t="shared" si="1"/>
        <v/>
      </c>
    </row>
    <row r="27" spans="1:20" ht="15" x14ac:dyDescent="0.25">
      <c r="A27" s="81">
        <v>23</v>
      </c>
      <c r="B27" s="134">
        <f>'Bar Chart'!$E38</f>
        <v>0</v>
      </c>
      <c r="C27" s="135"/>
      <c r="D27" s="135"/>
      <c r="E27" s="135"/>
      <c r="F27" s="136"/>
      <c r="G27" s="82" t="e">
        <f>VLOOKUP(B27,'Items of Work'!$B$2:$E$164,4,FALSE)</f>
        <v>#N/A</v>
      </c>
      <c r="H27" s="81" t="str">
        <f>'Bar Chart'!$I38</f>
        <v/>
      </c>
      <c r="I27" s="78" t="s">
        <v>23</v>
      </c>
      <c r="J27" s="83">
        <f>VLOOKUP(I27,'Adjustment Factors'!$A$4:$B$6,2,FALSE)</f>
        <v>1</v>
      </c>
      <c r="K27" s="78" t="s">
        <v>26</v>
      </c>
      <c r="L27" s="83">
        <f>VLOOKUP(K27,'Adjustment Factors'!$C$4:$D$6,2,FALSE)</f>
        <v>1</v>
      </c>
      <c r="M27" s="78" t="s">
        <v>29</v>
      </c>
      <c r="N27" s="83">
        <f>VLOOKUP(M27,'Adjustment Factors'!$E$4:$F$6,2,FALSE)</f>
        <v>1</v>
      </c>
      <c r="O27" s="78" t="s">
        <v>32</v>
      </c>
      <c r="P27" s="83">
        <f>VLOOKUP(O27,'Adjustment Factors'!$G$4:$H$6,2,FALSE)</f>
        <v>1</v>
      </c>
      <c r="Q27" s="78" t="s">
        <v>35</v>
      </c>
      <c r="R27" s="83">
        <f>VLOOKUP(Q27,'Adjustment Factors'!$I$4:$J$6,2,FALSE)</f>
        <v>1</v>
      </c>
      <c r="S27" s="84">
        <f t="shared" si="2"/>
        <v>0</v>
      </c>
      <c r="T27" s="81" t="str">
        <f t="shared" si="1"/>
        <v/>
      </c>
    </row>
    <row r="28" spans="1:20" ht="15" x14ac:dyDescent="0.25">
      <c r="A28" s="81">
        <v>24</v>
      </c>
      <c r="B28" s="134">
        <f>'Bar Chart'!$E39</f>
        <v>0</v>
      </c>
      <c r="C28" s="135"/>
      <c r="D28" s="135"/>
      <c r="E28" s="135"/>
      <c r="F28" s="136"/>
      <c r="G28" s="82" t="e">
        <f>VLOOKUP(B28,'Items of Work'!$B$2:$E$164,4,FALSE)</f>
        <v>#N/A</v>
      </c>
      <c r="H28" s="81" t="str">
        <f>'Bar Chart'!$I39</f>
        <v/>
      </c>
      <c r="I28" s="78" t="s">
        <v>23</v>
      </c>
      <c r="J28" s="83">
        <f>VLOOKUP(I28,'Adjustment Factors'!$A$4:$B$6,2,FALSE)</f>
        <v>1</v>
      </c>
      <c r="K28" s="78" t="s">
        <v>26</v>
      </c>
      <c r="L28" s="83">
        <f>VLOOKUP(K28,'Adjustment Factors'!$C$4:$D$6,2,FALSE)</f>
        <v>1</v>
      </c>
      <c r="M28" s="78" t="s">
        <v>29</v>
      </c>
      <c r="N28" s="83">
        <f>VLOOKUP(M28,'Adjustment Factors'!$E$4:$F$6,2,FALSE)</f>
        <v>1</v>
      </c>
      <c r="O28" s="78" t="s">
        <v>32</v>
      </c>
      <c r="P28" s="83">
        <f>VLOOKUP(O28,'Adjustment Factors'!$G$4:$H$6,2,FALSE)</f>
        <v>1</v>
      </c>
      <c r="Q28" s="78" t="s">
        <v>35</v>
      </c>
      <c r="R28" s="83">
        <f>VLOOKUP(Q28,'Adjustment Factors'!$I$4:$J$6,2,FALSE)</f>
        <v>1</v>
      </c>
      <c r="S28" s="84">
        <f t="shared" si="2"/>
        <v>0</v>
      </c>
      <c r="T28" s="81" t="str">
        <f t="shared" si="1"/>
        <v/>
      </c>
    </row>
    <row r="29" spans="1:20" ht="15" x14ac:dyDescent="0.25">
      <c r="A29" s="81">
        <v>25</v>
      </c>
      <c r="B29" s="134">
        <f>'Bar Chart'!$E40</f>
        <v>0</v>
      </c>
      <c r="C29" s="135"/>
      <c r="D29" s="135"/>
      <c r="E29" s="135"/>
      <c r="F29" s="136"/>
      <c r="G29" s="82" t="e">
        <f>VLOOKUP(B29,'Items of Work'!$B$2:$E$164,4,FALSE)</f>
        <v>#N/A</v>
      </c>
      <c r="H29" s="81" t="str">
        <f>'Bar Chart'!$I40</f>
        <v/>
      </c>
      <c r="I29" s="78" t="s">
        <v>23</v>
      </c>
      <c r="J29" s="83">
        <f>VLOOKUP(I29,'Adjustment Factors'!$A$4:$B$6,2,FALSE)</f>
        <v>1</v>
      </c>
      <c r="K29" s="78" t="s">
        <v>26</v>
      </c>
      <c r="L29" s="83">
        <f>VLOOKUP(K29,'Adjustment Factors'!$C$4:$D$6,2,FALSE)</f>
        <v>1</v>
      </c>
      <c r="M29" s="78" t="s">
        <v>29</v>
      </c>
      <c r="N29" s="83">
        <f>VLOOKUP(M29,'Adjustment Factors'!$E$4:$F$6,2,FALSE)</f>
        <v>1</v>
      </c>
      <c r="O29" s="78" t="s">
        <v>32</v>
      </c>
      <c r="P29" s="83">
        <f>VLOOKUP(O29,'Adjustment Factors'!$G$4:$H$6,2,FALSE)</f>
        <v>1</v>
      </c>
      <c r="Q29" s="78" t="s">
        <v>35</v>
      </c>
      <c r="R29" s="83">
        <f>VLOOKUP(Q29,'Adjustment Factors'!$I$4:$J$6,2,FALSE)</f>
        <v>1</v>
      </c>
      <c r="S29" s="84">
        <f t="shared" si="2"/>
        <v>0</v>
      </c>
      <c r="T29" s="81" t="str">
        <f t="shared" ref="T29" si="3">H29</f>
        <v/>
      </c>
    </row>
  </sheetData>
  <sheetProtection sheet="1" objects="1" scenarios="1"/>
  <mergeCells count="37">
    <mergeCell ref="B16:F16"/>
    <mergeCell ref="B17:F17"/>
    <mergeCell ref="B18:F18"/>
    <mergeCell ref="B19:F19"/>
    <mergeCell ref="B24:F24"/>
    <mergeCell ref="B7:F7"/>
    <mergeCell ref="B8:F8"/>
    <mergeCell ref="B9:F9"/>
    <mergeCell ref="B28:F28"/>
    <mergeCell ref="B29:F29"/>
    <mergeCell ref="B14:F14"/>
    <mergeCell ref="B15:F15"/>
    <mergeCell ref="B12:F12"/>
    <mergeCell ref="B13:F13"/>
    <mergeCell ref="B25:F25"/>
    <mergeCell ref="B26:F26"/>
    <mergeCell ref="B27:F27"/>
    <mergeCell ref="B20:F20"/>
    <mergeCell ref="B21:F21"/>
    <mergeCell ref="B22:F22"/>
    <mergeCell ref="B23:F23"/>
    <mergeCell ref="A3:A4"/>
    <mergeCell ref="B3:F4"/>
    <mergeCell ref="B10:F10"/>
    <mergeCell ref="B11:F11"/>
    <mergeCell ref="T3:T4"/>
    <mergeCell ref="I4:J4"/>
    <mergeCell ref="K4:L4"/>
    <mergeCell ref="M4:N4"/>
    <mergeCell ref="O4:P4"/>
    <mergeCell ref="Q4:R4"/>
    <mergeCell ref="G3:G4"/>
    <mergeCell ref="H3:H4"/>
    <mergeCell ref="I3:Q3"/>
    <mergeCell ref="S3:S4"/>
    <mergeCell ref="B5:F5"/>
    <mergeCell ref="B6:F6"/>
  </mergeCells>
  <phoneticPr fontId="1" type="noConversion"/>
  <dataValidations count="5">
    <dataValidation type="list" allowBlank="1" showInputMessage="1" showErrorMessage="1" sqref="I5:I29" xr:uid="{00000000-0002-0000-0200-000000000000}">
      <formula1>Location_Factors</formula1>
    </dataValidation>
    <dataValidation type="list" allowBlank="1" showInputMessage="1" showErrorMessage="1" sqref="K5:K29" xr:uid="{00000000-0002-0000-0200-000001000000}">
      <formula1>Traffic_Factors</formula1>
    </dataValidation>
    <dataValidation type="list" allowBlank="1" showInputMessage="1" showErrorMessage="1" sqref="M5:M29" xr:uid="{00000000-0002-0000-0200-000002000000}">
      <formula1>Complexity_Factors</formula1>
    </dataValidation>
    <dataValidation type="list" allowBlank="1" showInputMessage="1" showErrorMessage="1" sqref="O5:O29" xr:uid="{00000000-0002-0000-0200-000003000000}">
      <formula1>Soil_Factors</formula1>
    </dataValidation>
    <dataValidation type="list" allowBlank="1" showInputMessage="1" showErrorMessage="1" sqref="Q5:Q29" xr:uid="{00000000-0002-0000-0200-000004000000}">
      <formula1>Quantity_Factors</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2:J6"/>
  <sheetViews>
    <sheetView zoomScale="110" zoomScaleNormal="110" workbookViewId="0"/>
  </sheetViews>
  <sheetFormatPr defaultRowHeight="12.75" x14ac:dyDescent="0.2"/>
  <cols>
    <col min="1" max="1" width="10.33203125" style="6" bestFit="1" customWidth="1"/>
    <col min="2" max="2" width="10.33203125" style="6" customWidth="1"/>
    <col min="3" max="3" width="9.83203125" style="6" bestFit="1" customWidth="1"/>
    <col min="4" max="4" width="9.83203125" style="6" customWidth="1"/>
    <col min="5" max="5" width="12" style="6" customWidth="1"/>
    <col min="6" max="6" width="9" style="6" customWidth="1"/>
    <col min="7" max="7" width="11.33203125" style="6" customWidth="1"/>
    <col min="8" max="8" width="8.83203125" style="6" customWidth="1"/>
    <col min="9" max="9" width="9.1640625" style="6" bestFit="1" customWidth="1"/>
    <col min="10" max="16384" width="9.33203125" style="6"/>
  </cols>
  <sheetData>
    <row r="2" spans="1:10" ht="13.5" thickBot="1" x14ac:dyDescent="0.25"/>
    <row r="3" spans="1:10" ht="25.5" customHeight="1" x14ac:dyDescent="0.2">
      <c r="A3" s="140" t="s">
        <v>17</v>
      </c>
      <c r="B3" s="138"/>
      <c r="C3" s="138" t="s">
        <v>18</v>
      </c>
      <c r="D3" s="138"/>
      <c r="E3" s="138" t="s">
        <v>19</v>
      </c>
      <c r="F3" s="138"/>
      <c r="G3" s="138" t="s">
        <v>20</v>
      </c>
      <c r="H3" s="138"/>
      <c r="I3" s="138" t="s">
        <v>21</v>
      </c>
      <c r="J3" s="139"/>
    </row>
    <row r="4" spans="1:10" x14ac:dyDescent="0.2">
      <c r="A4" s="21" t="s">
        <v>23</v>
      </c>
      <c r="B4" s="22">
        <v>1</v>
      </c>
      <c r="C4" s="20" t="s">
        <v>26</v>
      </c>
      <c r="D4" s="22">
        <v>1</v>
      </c>
      <c r="E4" s="20" t="s">
        <v>29</v>
      </c>
      <c r="F4" s="22">
        <v>1</v>
      </c>
      <c r="G4" s="20" t="s">
        <v>32</v>
      </c>
      <c r="H4" s="22">
        <v>1</v>
      </c>
      <c r="I4" s="20" t="s">
        <v>35</v>
      </c>
      <c r="J4" s="23">
        <v>1</v>
      </c>
    </row>
    <row r="5" spans="1:10" x14ac:dyDescent="0.2">
      <c r="A5" s="21" t="s">
        <v>24</v>
      </c>
      <c r="B5" s="20">
        <v>0.85</v>
      </c>
      <c r="C5" s="20" t="s">
        <v>27</v>
      </c>
      <c r="D5" s="20">
        <v>0.88</v>
      </c>
      <c r="E5" s="20" t="s">
        <v>30</v>
      </c>
      <c r="F5" s="20">
        <v>0.85</v>
      </c>
      <c r="G5" s="20" t="s">
        <v>33</v>
      </c>
      <c r="H5" s="20">
        <v>0.85</v>
      </c>
      <c r="I5" s="20" t="s">
        <v>30</v>
      </c>
      <c r="J5" s="24">
        <v>0.88</v>
      </c>
    </row>
    <row r="6" spans="1:10" ht="13.5" thickBot="1" x14ac:dyDescent="0.25">
      <c r="A6" s="25" t="s">
        <v>25</v>
      </c>
      <c r="B6" s="26">
        <v>0.75</v>
      </c>
      <c r="C6" s="26" t="s">
        <v>28</v>
      </c>
      <c r="D6" s="27">
        <v>0.7</v>
      </c>
      <c r="E6" s="26" t="s">
        <v>31</v>
      </c>
      <c r="F6" s="27">
        <v>0.7</v>
      </c>
      <c r="G6" s="26" t="s">
        <v>34</v>
      </c>
      <c r="H6" s="26">
        <v>0.65</v>
      </c>
      <c r="I6" s="26" t="s">
        <v>36</v>
      </c>
      <c r="J6" s="28">
        <v>0.75</v>
      </c>
    </row>
  </sheetData>
  <mergeCells count="5">
    <mergeCell ref="I3:J3"/>
    <mergeCell ref="A3:B3"/>
    <mergeCell ref="C3:D3"/>
    <mergeCell ref="E3:F3"/>
    <mergeCell ref="G3:H3"/>
  </mergeCells>
  <phoneticPr fontId="1" type="noConversion"/>
  <pageMargins left="0.75" right="0.75" top="1" bottom="1" header="0.5" footer="0.5"/>
  <pageSetup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Q164"/>
  <sheetViews>
    <sheetView workbookViewId="0"/>
  </sheetViews>
  <sheetFormatPr defaultRowHeight="15" x14ac:dyDescent="0.25"/>
  <cols>
    <col min="1" max="1" width="18.6640625" style="2" customWidth="1"/>
    <col min="2" max="2" width="68.6640625" style="4" customWidth="1"/>
    <col min="3" max="3" width="25.1640625" style="5" customWidth="1"/>
    <col min="4" max="4" width="11.5" style="5" customWidth="1"/>
    <col min="5" max="5" width="12.33203125" style="2" customWidth="1"/>
    <col min="6" max="16384" width="9.33203125" style="2"/>
  </cols>
  <sheetData>
    <row r="1" spans="1:5" x14ac:dyDescent="0.25">
      <c r="A1" s="1" t="s">
        <v>75</v>
      </c>
      <c r="B1" s="1" t="s">
        <v>76</v>
      </c>
      <c r="C1" s="1" t="s">
        <v>77</v>
      </c>
      <c r="D1" s="1" t="s">
        <v>29</v>
      </c>
      <c r="E1" s="1" t="s">
        <v>31</v>
      </c>
    </row>
    <row r="2" spans="1:5" x14ac:dyDescent="0.25">
      <c r="A2" s="3" t="s">
        <v>78</v>
      </c>
      <c r="B2" s="3" t="s">
        <v>79</v>
      </c>
      <c r="C2" s="3" t="s">
        <v>80</v>
      </c>
      <c r="D2" s="3">
        <v>5</v>
      </c>
      <c r="E2" s="3">
        <v>10</v>
      </c>
    </row>
    <row r="3" spans="1:5" x14ac:dyDescent="0.25">
      <c r="A3" s="3" t="s">
        <v>78</v>
      </c>
      <c r="B3" s="3" t="s">
        <v>81</v>
      </c>
      <c r="C3" s="3" t="s">
        <v>82</v>
      </c>
      <c r="D3" s="3">
        <v>200</v>
      </c>
      <c r="E3" s="3">
        <v>500</v>
      </c>
    </row>
    <row r="4" spans="1:5" x14ac:dyDescent="0.25">
      <c r="A4" s="3" t="s">
        <v>83</v>
      </c>
      <c r="B4" s="3" t="s">
        <v>84</v>
      </c>
      <c r="C4" s="3" t="s">
        <v>82</v>
      </c>
      <c r="D4" s="3">
        <v>500</v>
      </c>
      <c r="E4" s="3">
        <v>800</v>
      </c>
    </row>
    <row r="5" spans="1:5" x14ac:dyDescent="0.25">
      <c r="A5" s="3" t="s">
        <v>78</v>
      </c>
      <c r="B5" s="3" t="s">
        <v>85</v>
      </c>
      <c r="C5" s="3" t="s">
        <v>82</v>
      </c>
      <c r="D5" s="3">
        <v>350</v>
      </c>
      <c r="E5" s="3">
        <v>1000</v>
      </c>
    </row>
    <row r="6" spans="1:5" x14ac:dyDescent="0.25">
      <c r="A6" s="3" t="s">
        <v>78</v>
      </c>
      <c r="B6" s="3" t="s">
        <v>86</v>
      </c>
      <c r="C6" s="3" t="s">
        <v>82</v>
      </c>
      <c r="D6" s="3">
        <v>175</v>
      </c>
      <c r="E6" s="3">
        <v>500</v>
      </c>
    </row>
    <row r="7" spans="1:5" x14ac:dyDescent="0.25">
      <c r="A7" s="3" t="s">
        <v>78</v>
      </c>
      <c r="B7" s="3" t="s">
        <v>87</v>
      </c>
      <c r="C7" s="3" t="s">
        <v>88</v>
      </c>
      <c r="D7" s="3">
        <v>10</v>
      </c>
      <c r="E7" s="3">
        <v>25</v>
      </c>
    </row>
    <row r="8" spans="1:5" x14ac:dyDescent="0.25">
      <c r="A8" s="3" t="s">
        <v>78</v>
      </c>
      <c r="B8" s="3" t="s">
        <v>89</v>
      </c>
      <c r="C8" s="3" t="s">
        <v>88</v>
      </c>
      <c r="D8" s="3">
        <v>10</v>
      </c>
      <c r="E8" s="3">
        <v>30</v>
      </c>
    </row>
    <row r="9" spans="1:5" x14ac:dyDescent="0.25">
      <c r="A9" s="3" t="s">
        <v>78</v>
      </c>
      <c r="B9" s="3" t="s">
        <v>90</v>
      </c>
      <c r="C9" s="3" t="s">
        <v>91</v>
      </c>
      <c r="D9" s="3">
        <v>1000</v>
      </c>
      <c r="E9" s="3">
        <v>2100</v>
      </c>
    </row>
    <row r="10" spans="1:5" x14ac:dyDescent="0.25">
      <c r="A10" s="3" t="s">
        <v>78</v>
      </c>
      <c r="B10" s="3" t="s">
        <v>92</v>
      </c>
      <c r="C10" s="3" t="s">
        <v>91</v>
      </c>
      <c r="D10" s="3">
        <v>800</v>
      </c>
      <c r="E10" s="3">
        <v>1600</v>
      </c>
    </row>
    <row r="11" spans="1:5" x14ac:dyDescent="0.25">
      <c r="A11" s="3" t="s">
        <v>78</v>
      </c>
      <c r="B11" s="3" t="s">
        <v>93</v>
      </c>
      <c r="C11" s="3" t="s">
        <v>91</v>
      </c>
      <c r="D11" s="3">
        <v>250</v>
      </c>
      <c r="E11" s="3">
        <v>550</v>
      </c>
    </row>
    <row r="12" spans="1:5" x14ac:dyDescent="0.25">
      <c r="A12" s="3" t="s">
        <v>78</v>
      </c>
      <c r="B12" s="3" t="s">
        <v>94</v>
      </c>
      <c r="C12" s="3" t="s">
        <v>80</v>
      </c>
      <c r="D12" s="3">
        <v>0.2</v>
      </c>
      <c r="E12" s="3">
        <v>0.5</v>
      </c>
    </row>
    <row r="13" spans="1:5" x14ac:dyDescent="0.25">
      <c r="A13" s="3" t="s">
        <v>78</v>
      </c>
      <c r="B13" s="3" t="s">
        <v>95</v>
      </c>
      <c r="C13" s="3" t="s">
        <v>88</v>
      </c>
      <c r="D13" s="3">
        <v>5</v>
      </c>
      <c r="E13" s="3">
        <v>20</v>
      </c>
    </row>
    <row r="14" spans="1:5" x14ac:dyDescent="0.25">
      <c r="A14" s="3" t="s">
        <v>78</v>
      </c>
      <c r="B14" s="3" t="s">
        <v>96</v>
      </c>
      <c r="C14" s="3" t="s">
        <v>82</v>
      </c>
      <c r="D14" s="3">
        <v>10</v>
      </c>
      <c r="E14" s="3">
        <v>25</v>
      </c>
    </row>
    <row r="15" spans="1:5" x14ac:dyDescent="0.25">
      <c r="A15" s="3" t="s">
        <v>78</v>
      </c>
      <c r="B15" s="3" t="s">
        <v>97</v>
      </c>
      <c r="C15" s="3" t="s">
        <v>82</v>
      </c>
      <c r="D15" s="3">
        <v>25</v>
      </c>
      <c r="E15" s="3">
        <v>50</v>
      </c>
    </row>
    <row r="16" spans="1:5" x14ac:dyDescent="0.25">
      <c r="A16" s="3" t="s">
        <v>78</v>
      </c>
      <c r="B16" s="3" t="s">
        <v>98</v>
      </c>
      <c r="C16" s="3" t="s">
        <v>99</v>
      </c>
      <c r="D16" s="3">
        <v>250</v>
      </c>
      <c r="E16" s="3">
        <v>500</v>
      </c>
    </row>
    <row r="17" spans="1:17" x14ac:dyDescent="0.25">
      <c r="A17" s="3" t="s">
        <v>78</v>
      </c>
      <c r="B17" s="3" t="s">
        <v>100</v>
      </c>
      <c r="C17" s="3" t="s">
        <v>88</v>
      </c>
      <c r="D17" s="3">
        <v>75</v>
      </c>
      <c r="E17" s="3">
        <v>150</v>
      </c>
    </row>
    <row r="18" spans="1:17" x14ac:dyDescent="0.25">
      <c r="A18" s="3" t="s">
        <v>78</v>
      </c>
      <c r="B18" s="3" t="s">
        <v>101</v>
      </c>
      <c r="C18" s="3" t="s">
        <v>91</v>
      </c>
      <c r="D18" s="3">
        <v>50</v>
      </c>
      <c r="E18" s="3">
        <v>100</v>
      </c>
      <c r="H18" s="3"/>
      <c r="N18" s="3"/>
      <c r="Q18" s="3"/>
    </row>
    <row r="19" spans="1:17" x14ac:dyDescent="0.25">
      <c r="A19" s="3" t="s">
        <v>78</v>
      </c>
      <c r="B19" s="3" t="s">
        <v>102</v>
      </c>
      <c r="C19" s="3" t="s">
        <v>80</v>
      </c>
      <c r="D19" s="3">
        <v>5</v>
      </c>
      <c r="E19" s="3">
        <v>10</v>
      </c>
      <c r="H19" s="3"/>
      <c r="N19" s="3"/>
      <c r="P19" s="3"/>
    </row>
    <row r="20" spans="1:17" x14ac:dyDescent="0.25">
      <c r="A20" s="3" t="s">
        <v>78</v>
      </c>
      <c r="B20" s="3" t="s">
        <v>103</v>
      </c>
      <c r="C20" s="3" t="s">
        <v>99</v>
      </c>
      <c r="D20" s="3">
        <v>150</v>
      </c>
      <c r="E20" s="3">
        <v>325</v>
      </c>
    </row>
    <row r="21" spans="1:17" x14ac:dyDescent="0.25">
      <c r="A21" s="3" t="s">
        <v>83</v>
      </c>
      <c r="B21" s="3" t="s">
        <v>104</v>
      </c>
      <c r="C21" s="3" t="s">
        <v>105</v>
      </c>
      <c r="D21" s="3">
        <v>30</v>
      </c>
      <c r="E21" s="3">
        <v>120</v>
      </c>
    </row>
    <row r="22" spans="1:17" x14ac:dyDescent="0.25">
      <c r="A22" s="3" t="s">
        <v>78</v>
      </c>
      <c r="B22" s="3" t="s">
        <v>106</v>
      </c>
      <c r="C22" s="3" t="s">
        <v>91</v>
      </c>
      <c r="D22" s="3">
        <v>500</v>
      </c>
      <c r="E22" s="3">
        <v>800</v>
      </c>
    </row>
    <row r="23" spans="1:17" x14ac:dyDescent="0.25">
      <c r="A23" s="3" t="s">
        <v>78</v>
      </c>
      <c r="B23" s="3" t="s">
        <v>107</v>
      </c>
      <c r="C23" s="3" t="s">
        <v>91</v>
      </c>
      <c r="D23" s="3">
        <v>1000</v>
      </c>
      <c r="E23" s="3">
        <v>3000</v>
      </c>
    </row>
    <row r="24" spans="1:17" x14ac:dyDescent="0.25">
      <c r="A24" s="3" t="s">
        <v>78</v>
      </c>
      <c r="B24" s="3" t="s">
        <v>108</v>
      </c>
      <c r="C24" s="3" t="s">
        <v>82</v>
      </c>
      <c r="D24" s="3">
        <v>160</v>
      </c>
      <c r="E24" s="3">
        <v>250</v>
      </c>
    </row>
    <row r="25" spans="1:17" x14ac:dyDescent="0.25">
      <c r="A25" s="3" t="s">
        <v>78</v>
      </c>
      <c r="B25" s="3" t="s">
        <v>109</v>
      </c>
      <c r="C25" s="3" t="s">
        <v>110</v>
      </c>
      <c r="D25" s="3">
        <v>4000</v>
      </c>
      <c r="E25" s="3">
        <v>6000</v>
      </c>
    </row>
    <row r="26" spans="1:17" x14ac:dyDescent="0.25">
      <c r="A26" s="3" t="s">
        <v>78</v>
      </c>
      <c r="B26" s="3" t="s">
        <v>111</v>
      </c>
      <c r="C26" s="3" t="s">
        <v>110</v>
      </c>
      <c r="D26" s="3">
        <v>10000</v>
      </c>
      <c r="E26" s="3">
        <v>15000</v>
      </c>
    </row>
    <row r="27" spans="1:17" x14ac:dyDescent="0.25">
      <c r="A27" s="3" t="s">
        <v>78</v>
      </c>
      <c r="B27" s="3" t="s">
        <v>112</v>
      </c>
      <c r="C27" s="3" t="s">
        <v>82</v>
      </c>
      <c r="D27" s="3">
        <v>150</v>
      </c>
      <c r="E27" s="3">
        <v>300</v>
      </c>
    </row>
    <row r="28" spans="1:17" x14ac:dyDescent="0.25">
      <c r="A28" s="3" t="s">
        <v>78</v>
      </c>
      <c r="B28" s="3" t="s">
        <v>113</v>
      </c>
      <c r="C28" s="3" t="s">
        <v>88</v>
      </c>
      <c r="D28" s="3">
        <v>20</v>
      </c>
      <c r="E28" s="3">
        <v>40</v>
      </c>
    </row>
    <row r="29" spans="1:17" x14ac:dyDescent="0.25">
      <c r="A29" s="3" t="s">
        <v>78</v>
      </c>
      <c r="B29" s="3" t="s">
        <v>114</v>
      </c>
      <c r="C29" s="3" t="s">
        <v>82</v>
      </c>
      <c r="D29" s="3">
        <v>100</v>
      </c>
      <c r="E29" s="3">
        <v>250</v>
      </c>
    </row>
    <row r="30" spans="1:17" x14ac:dyDescent="0.25">
      <c r="A30" s="3" t="s">
        <v>78</v>
      </c>
      <c r="B30" s="3" t="s">
        <v>115</v>
      </c>
      <c r="C30" s="3" t="s">
        <v>82</v>
      </c>
      <c r="D30" s="3">
        <v>25</v>
      </c>
      <c r="E30" s="3">
        <v>75</v>
      </c>
    </row>
    <row r="31" spans="1:17" x14ac:dyDescent="0.25">
      <c r="A31" s="3" t="s">
        <v>78</v>
      </c>
      <c r="B31" s="3" t="s">
        <v>116</v>
      </c>
      <c r="C31" s="3" t="s">
        <v>99</v>
      </c>
      <c r="D31" s="3">
        <v>150</v>
      </c>
      <c r="E31" s="3">
        <v>250</v>
      </c>
    </row>
    <row r="32" spans="1:17" x14ac:dyDescent="0.25">
      <c r="A32" s="3" t="s">
        <v>78</v>
      </c>
      <c r="B32" s="3" t="s">
        <v>117</v>
      </c>
      <c r="C32" s="3" t="s">
        <v>105</v>
      </c>
      <c r="D32" s="3">
        <v>60</v>
      </c>
      <c r="E32" s="3">
        <v>270</v>
      </c>
    </row>
    <row r="33" spans="1:5" x14ac:dyDescent="0.25">
      <c r="A33" s="3" t="s">
        <v>78</v>
      </c>
      <c r="B33" s="3" t="s">
        <v>118</v>
      </c>
      <c r="C33" s="3" t="s">
        <v>80</v>
      </c>
      <c r="D33" s="3">
        <v>1000</v>
      </c>
      <c r="E33" s="3">
        <v>2500</v>
      </c>
    </row>
    <row r="34" spans="1:5" x14ac:dyDescent="0.25">
      <c r="A34" s="3" t="s">
        <v>78</v>
      </c>
      <c r="B34" s="3" t="s">
        <v>119</v>
      </c>
      <c r="C34" s="3" t="s">
        <v>91</v>
      </c>
      <c r="D34" s="3">
        <v>300</v>
      </c>
      <c r="E34" s="3">
        <v>1000</v>
      </c>
    </row>
    <row r="35" spans="1:5" x14ac:dyDescent="0.25">
      <c r="A35" s="3" t="s">
        <v>78</v>
      </c>
      <c r="B35" s="3" t="s">
        <v>120</v>
      </c>
      <c r="C35" s="3" t="s">
        <v>121</v>
      </c>
      <c r="D35" s="3">
        <v>0.5</v>
      </c>
      <c r="E35" s="3">
        <v>1</v>
      </c>
    </row>
    <row r="36" spans="1:5" x14ac:dyDescent="0.25">
      <c r="A36" s="3" t="s">
        <v>78</v>
      </c>
      <c r="B36" s="3" t="s">
        <v>122</v>
      </c>
      <c r="C36" s="3" t="s">
        <v>82</v>
      </c>
      <c r="D36" s="3">
        <v>100</v>
      </c>
      <c r="E36" s="3">
        <v>250</v>
      </c>
    </row>
    <row r="37" spans="1:5" x14ac:dyDescent="0.25">
      <c r="A37" s="3" t="s">
        <v>123</v>
      </c>
      <c r="B37" s="3" t="s">
        <v>124</v>
      </c>
      <c r="C37" s="3" t="s">
        <v>99</v>
      </c>
      <c r="D37" s="3">
        <v>75</v>
      </c>
      <c r="E37" s="3">
        <v>325</v>
      </c>
    </row>
    <row r="38" spans="1:5" x14ac:dyDescent="0.25">
      <c r="A38" s="3" t="s">
        <v>123</v>
      </c>
      <c r="B38" s="3" t="s">
        <v>125</v>
      </c>
      <c r="C38" s="3" t="s">
        <v>99</v>
      </c>
      <c r="D38" s="3">
        <v>30</v>
      </c>
      <c r="E38" s="3">
        <v>75</v>
      </c>
    </row>
    <row r="39" spans="1:5" x14ac:dyDescent="0.25">
      <c r="A39" s="3" t="s">
        <v>123</v>
      </c>
      <c r="B39" s="3" t="s">
        <v>126</v>
      </c>
      <c r="C39" s="3" t="s">
        <v>80</v>
      </c>
      <c r="D39" s="3">
        <v>0.5</v>
      </c>
      <c r="E39" s="3">
        <v>1</v>
      </c>
    </row>
    <row r="40" spans="1:5" x14ac:dyDescent="0.25">
      <c r="A40" s="3" t="s">
        <v>123</v>
      </c>
      <c r="B40" s="3" t="s">
        <v>127</v>
      </c>
      <c r="C40" s="3" t="s">
        <v>99</v>
      </c>
      <c r="D40" s="3">
        <v>150</v>
      </c>
      <c r="E40" s="3">
        <v>300</v>
      </c>
    </row>
    <row r="41" spans="1:5" x14ac:dyDescent="0.25">
      <c r="A41" s="3" t="s">
        <v>123</v>
      </c>
      <c r="B41" s="3" t="s">
        <v>128</v>
      </c>
      <c r="C41" s="3" t="s">
        <v>99</v>
      </c>
      <c r="D41" s="3">
        <v>1500</v>
      </c>
      <c r="E41" s="3">
        <v>3000</v>
      </c>
    </row>
    <row r="42" spans="1:5" x14ac:dyDescent="0.25">
      <c r="A42" s="3" t="s">
        <v>123</v>
      </c>
      <c r="B42" s="3" t="s">
        <v>129</v>
      </c>
      <c r="C42" s="3" t="s">
        <v>99</v>
      </c>
      <c r="D42" s="3">
        <v>750</v>
      </c>
      <c r="E42" s="3">
        <v>1300</v>
      </c>
    </row>
    <row r="43" spans="1:5" x14ac:dyDescent="0.25">
      <c r="A43" s="3" t="s">
        <v>123</v>
      </c>
      <c r="B43" s="3" t="s">
        <v>130</v>
      </c>
      <c r="C43" s="3" t="s">
        <v>99</v>
      </c>
      <c r="D43" s="3">
        <v>2</v>
      </c>
      <c r="E43" s="3">
        <v>5</v>
      </c>
    </row>
    <row r="44" spans="1:5" x14ac:dyDescent="0.25">
      <c r="A44" s="3" t="s">
        <v>123</v>
      </c>
      <c r="B44" s="3" t="s">
        <v>131</v>
      </c>
      <c r="C44" s="3" t="s">
        <v>99</v>
      </c>
      <c r="D44" s="3">
        <v>10</v>
      </c>
      <c r="E44" s="3">
        <v>20</v>
      </c>
    </row>
    <row r="45" spans="1:5" x14ac:dyDescent="0.25">
      <c r="A45" s="3" t="s">
        <v>132</v>
      </c>
      <c r="B45" s="3" t="s">
        <v>133</v>
      </c>
      <c r="C45" s="3" t="s">
        <v>99</v>
      </c>
      <c r="D45" s="3">
        <v>20</v>
      </c>
      <c r="E45" s="3">
        <v>25</v>
      </c>
    </row>
    <row r="46" spans="1:5" x14ac:dyDescent="0.25">
      <c r="A46" s="3" t="s">
        <v>123</v>
      </c>
      <c r="B46" s="3" t="s">
        <v>134</v>
      </c>
      <c r="C46" s="3" t="s">
        <v>80</v>
      </c>
      <c r="D46" s="3">
        <v>2</v>
      </c>
      <c r="E46" s="3">
        <v>4</v>
      </c>
    </row>
    <row r="47" spans="1:5" x14ac:dyDescent="0.25">
      <c r="A47" s="3" t="s">
        <v>123</v>
      </c>
      <c r="B47" s="3" t="s">
        <v>135</v>
      </c>
      <c r="C47" s="3" t="s">
        <v>80</v>
      </c>
      <c r="D47" s="3">
        <v>2</v>
      </c>
      <c r="E47" s="3">
        <v>5</v>
      </c>
    </row>
    <row r="48" spans="1:5" x14ac:dyDescent="0.25">
      <c r="A48" s="3" t="s">
        <v>123</v>
      </c>
      <c r="B48" s="3" t="s">
        <v>136</v>
      </c>
      <c r="C48" s="3" t="s">
        <v>80</v>
      </c>
      <c r="D48" s="3">
        <v>4</v>
      </c>
      <c r="E48" s="3">
        <v>6</v>
      </c>
    </row>
    <row r="49" spans="1:5" x14ac:dyDescent="0.25">
      <c r="A49" s="3" t="s">
        <v>123</v>
      </c>
      <c r="B49" s="3" t="s">
        <v>137</v>
      </c>
      <c r="C49" s="3" t="s">
        <v>80</v>
      </c>
      <c r="D49" s="3">
        <v>1</v>
      </c>
      <c r="E49" s="3">
        <v>2</v>
      </c>
    </row>
    <row r="50" spans="1:5" x14ac:dyDescent="0.25">
      <c r="A50" s="3" t="s">
        <v>123</v>
      </c>
      <c r="B50" s="3" t="s">
        <v>138</v>
      </c>
      <c r="C50" s="3" t="s">
        <v>80</v>
      </c>
      <c r="D50" s="3">
        <v>5</v>
      </c>
      <c r="E50" s="3">
        <v>10</v>
      </c>
    </row>
    <row r="51" spans="1:5" x14ac:dyDescent="0.25">
      <c r="A51" s="3" t="s">
        <v>123</v>
      </c>
      <c r="B51" s="3" t="s">
        <v>139</v>
      </c>
      <c r="C51" s="3" t="s">
        <v>80</v>
      </c>
      <c r="D51" s="3">
        <v>2</v>
      </c>
      <c r="E51" s="3">
        <v>4</v>
      </c>
    </row>
    <row r="52" spans="1:5" x14ac:dyDescent="0.25">
      <c r="A52" s="3" t="s">
        <v>123</v>
      </c>
      <c r="B52" s="3" t="s">
        <v>140</v>
      </c>
      <c r="C52" s="3" t="s">
        <v>99</v>
      </c>
      <c r="D52" s="3">
        <v>100</v>
      </c>
      <c r="E52" s="3">
        <v>200</v>
      </c>
    </row>
    <row r="53" spans="1:5" x14ac:dyDescent="0.25">
      <c r="A53" s="3" t="s">
        <v>123</v>
      </c>
      <c r="B53" s="3" t="s">
        <v>141</v>
      </c>
      <c r="C53" s="3" t="s">
        <v>80</v>
      </c>
      <c r="D53" s="3">
        <v>2</v>
      </c>
      <c r="E53" s="3">
        <v>4</v>
      </c>
    </row>
    <row r="54" spans="1:5" x14ac:dyDescent="0.25">
      <c r="A54" s="3" t="s">
        <v>123</v>
      </c>
      <c r="B54" s="3" t="s">
        <v>142</v>
      </c>
      <c r="C54" s="3" t="s">
        <v>80</v>
      </c>
      <c r="D54" s="3">
        <v>0.5</v>
      </c>
      <c r="E54" s="3">
        <v>1</v>
      </c>
    </row>
    <row r="55" spans="1:5" x14ac:dyDescent="0.25">
      <c r="A55" s="3" t="s">
        <v>123</v>
      </c>
      <c r="B55" s="3" t="s">
        <v>143</v>
      </c>
      <c r="C55" s="3" t="s">
        <v>80</v>
      </c>
      <c r="D55" s="3">
        <v>5</v>
      </c>
      <c r="E55" s="3">
        <v>10</v>
      </c>
    </row>
    <row r="56" spans="1:5" x14ac:dyDescent="0.25">
      <c r="A56" s="3" t="s">
        <v>123</v>
      </c>
      <c r="B56" s="3" t="s">
        <v>144</v>
      </c>
      <c r="C56" s="3" t="s">
        <v>80</v>
      </c>
      <c r="D56" s="3">
        <v>4</v>
      </c>
      <c r="E56" s="3">
        <v>8</v>
      </c>
    </row>
    <row r="57" spans="1:5" x14ac:dyDescent="0.25">
      <c r="A57" s="3" t="s">
        <v>123</v>
      </c>
      <c r="B57" s="3" t="s">
        <v>145</v>
      </c>
      <c r="C57" s="3" t="s">
        <v>99</v>
      </c>
      <c r="D57" s="3">
        <v>75</v>
      </c>
      <c r="E57" s="3">
        <v>350</v>
      </c>
    </row>
    <row r="58" spans="1:5" x14ac:dyDescent="0.25">
      <c r="A58" s="3" t="s">
        <v>123</v>
      </c>
      <c r="B58" s="3" t="s">
        <v>146</v>
      </c>
      <c r="C58" s="3" t="s">
        <v>99</v>
      </c>
      <c r="D58" s="3">
        <v>550</v>
      </c>
      <c r="E58" s="3">
        <v>700</v>
      </c>
    </row>
    <row r="59" spans="1:5" x14ac:dyDescent="0.25">
      <c r="A59" s="3" t="s">
        <v>123</v>
      </c>
      <c r="B59" s="3" t="s">
        <v>147</v>
      </c>
      <c r="C59" s="3" t="s">
        <v>99</v>
      </c>
      <c r="D59" s="3">
        <v>150</v>
      </c>
      <c r="E59" s="3">
        <v>350</v>
      </c>
    </row>
    <row r="60" spans="1:5" x14ac:dyDescent="0.25">
      <c r="A60" s="3" t="s">
        <v>148</v>
      </c>
      <c r="B60" s="3" t="s">
        <v>149</v>
      </c>
      <c r="C60" s="3" t="s">
        <v>80</v>
      </c>
      <c r="D60" s="3">
        <v>20</v>
      </c>
      <c r="E60" s="3">
        <v>40</v>
      </c>
    </row>
    <row r="61" spans="1:5" x14ac:dyDescent="0.25">
      <c r="A61" s="3" t="s">
        <v>148</v>
      </c>
      <c r="B61" s="3" t="s">
        <v>150</v>
      </c>
      <c r="C61" s="3" t="s">
        <v>82</v>
      </c>
      <c r="D61" s="3">
        <v>1000</v>
      </c>
      <c r="E61" s="3">
        <v>4000</v>
      </c>
    </row>
    <row r="62" spans="1:5" x14ac:dyDescent="0.25">
      <c r="A62" s="3" t="s">
        <v>148</v>
      </c>
      <c r="B62" s="3" t="s">
        <v>151</v>
      </c>
      <c r="C62" s="3" t="s">
        <v>80</v>
      </c>
      <c r="D62" s="3">
        <v>20</v>
      </c>
      <c r="E62" s="3">
        <v>40</v>
      </c>
    </row>
    <row r="63" spans="1:5" x14ac:dyDescent="0.25">
      <c r="A63" s="3" t="s">
        <v>148</v>
      </c>
      <c r="B63" s="3" t="s">
        <v>152</v>
      </c>
      <c r="C63" s="3" t="s">
        <v>153</v>
      </c>
      <c r="D63" s="3">
        <v>5</v>
      </c>
      <c r="E63" s="3">
        <v>10</v>
      </c>
    </row>
    <row r="64" spans="1:5" x14ac:dyDescent="0.25">
      <c r="A64" s="3" t="s">
        <v>148</v>
      </c>
      <c r="B64" s="3" t="s">
        <v>154</v>
      </c>
      <c r="C64" s="3" t="s">
        <v>80</v>
      </c>
      <c r="D64" s="3">
        <v>2000</v>
      </c>
      <c r="E64" s="3">
        <v>3000</v>
      </c>
    </row>
    <row r="65" spans="1:5" x14ac:dyDescent="0.25">
      <c r="A65" s="3" t="s">
        <v>148</v>
      </c>
      <c r="B65" s="3" t="s">
        <v>155</v>
      </c>
      <c r="C65" s="3" t="s">
        <v>80</v>
      </c>
      <c r="D65" s="3">
        <v>20</v>
      </c>
      <c r="E65" s="3">
        <v>40</v>
      </c>
    </row>
    <row r="66" spans="1:5" x14ac:dyDescent="0.25">
      <c r="A66" s="3" t="s">
        <v>148</v>
      </c>
      <c r="B66" s="3" t="s">
        <v>156</v>
      </c>
      <c r="C66" s="3" t="s">
        <v>80</v>
      </c>
      <c r="D66" s="3">
        <v>200</v>
      </c>
      <c r="E66" s="3">
        <v>400</v>
      </c>
    </row>
    <row r="67" spans="1:5" x14ac:dyDescent="0.25">
      <c r="A67" s="3" t="s">
        <v>148</v>
      </c>
      <c r="B67" s="3" t="s">
        <v>157</v>
      </c>
      <c r="C67" s="3" t="s">
        <v>82</v>
      </c>
      <c r="D67" s="3">
        <v>1000</v>
      </c>
      <c r="E67" s="3">
        <v>1500</v>
      </c>
    </row>
    <row r="68" spans="1:5" x14ac:dyDescent="0.25">
      <c r="A68" s="3" t="s">
        <v>148</v>
      </c>
      <c r="B68" s="3" t="s">
        <v>158</v>
      </c>
      <c r="C68" s="3" t="s">
        <v>159</v>
      </c>
      <c r="D68" s="3">
        <v>10</v>
      </c>
      <c r="E68" s="3">
        <v>20</v>
      </c>
    </row>
    <row r="69" spans="1:5" x14ac:dyDescent="0.25">
      <c r="A69" s="3" t="s">
        <v>148</v>
      </c>
      <c r="B69" s="3" t="s">
        <v>160</v>
      </c>
      <c r="C69" s="3" t="s">
        <v>80</v>
      </c>
      <c r="D69" s="3">
        <v>1000</v>
      </c>
      <c r="E69" s="3">
        <v>2000</v>
      </c>
    </row>
    <row r="70" spans="1:5" x14ac:dyDescent="0.25">
      <c r="A70" s="3" t="s">
        <v>148</v>
      </c>
      <c r="B70" s="3" t="s">
        <v>161</v>
      </c>
      <c r="C70" s="3" t="s">
        <v>153</v>
      </c>
      <c r="D70" s="3">
        <v>50</v>
      </c>
      <c r="E70" s="3">
        <v>100</v>
      </c>
    </row>
    <row r="71" spans="1:5" x14ac:dyDescent="0.25">
      <c r="A71" s="3" t="s">
        <v>162</v>
      </c>
      <c r="B71" s="3" t="s">
        <v>163</v>
      </c>
      <c r="C71" s="3" t="s">
        <v>88</v>
      </c>
      <c r="D71" s="3">
        <v>300</v>
      </c>
      <c r="E71" s="3">
        <v>600</v>
      </c>
    </row>
    <row r="72" spans="1:5" x14ac:dyDescent="0.25">
      <c r="A72" s="3" t="s">
        <v>162</v>
      </c>
      <c r="B72" s="3" t="s">
        <v>164</v>
      </c>
      <c r="C72" s="3" t="s">
        <v>159</v>
      </c>
      <c r="D72" s="3">
        <v>800</v>
      </c>
      <c r="E72" s="3">
        <v>1500</v>
      </c>
    </row>
    <row r="73" spans="1:5" x14ac:dyDescent="0.25">
      <c r="A73" s="3" t="s">
        <v>162</v>
      </c>
      <c r="B73" s="3" t="s">
        <v>165</v>
      </c>
      <c r="C73" s="3" t="s">
        <v>159</v>
      </c>
      <c r="D73" s="3">
        <v>700</v>
      </c>
      <c r="E73" s="3">
        <v>1200</v>
      </c>
    </row>
    <row r="74" spans="1:5" x14ac:dyDescent="0.25">
      <c r="A74" s="3" t="s">
        <v>162</v>
      </c>
      <c r="B74" s="3" t="s">
        <v>166</v>
      </c>
      <c r="C74" s="3" t="s">
        <v>159</v>
      </c>
      <c r="D74" s="3">
        <v>500</v>
      </c>
      <c r="E74" s="3">
        <v>1200</v>
      </c>
    </row>
    <row r="75" spans="1:5" x14ac:dyDescent="0.25">
      <c r="A75" s="3" t="s">
        <v>162</v>
      </c>
      <c r="B75" s="3" t="s">
        <v>167</v>
      </c>
      <c r="C75" s="3" t="s">
        <v>159</v>
      </c>
      <c r="D75" s="3">
        <v>700</v>
      </c>
      <c r="E75" s="3">
        <v>1200</v>
      </c>
    </row>
    <row r="76" spans="1:5" x14ac:dyDescent="0.25">
      <c r="A76" s="3" t="s">
        <v>162</v>
      </c>
      <c r="B76" s="3" t="s">
        <v>168</v>
      </c>
      <c r="C76" s="3" t="s">
        <v>88</v>
      </c>
      <c r="D76" s="3">
        <v>400</v>
      </c>
      <c r="E76" s="3">
        <v>1000</v>
      </c>
    </row>
    <row r="77" spans="1:5" x14ac:dyDescent="0.25">
      <c r="A77" s="3" t="s">
        <v>162</v>
      </c>
      <c r="B77" s="3" t="s">
        <v>169</v>
      </c>
      <c r="C77" s="3" t="s">
        <v>159</v>
      </c>
      <c r="D77" s="3">
        <v>700</v>
      </c>
      <c r="E77" s="3">
        <v>2000</v>
      </c>
    </row>
    <row r="78" spans="1:5" x14ac:dyDescent="0.25">
      <c r="A78" s="3" t="s">
        <v>162</v>
      </c>
      <c r="B78" s="3" t="s">
        <v>170</v>
      </c>
      <c r="C78" s="3" t="s">
        <v>80</v>
      </c>
      <c r="D78" s="3">
        <v>5</v>
      </c>
      <c r="E78" s="3">
        <v>10</v>
      </c>
    </row>
    <row r="79" spans="1:5" x14ac:dyDescent="0.25">
      <c r="A79" s="3" t="s">
        <v>162</v>
      </c>
      <c r="B79" s="3" t="s">
        <v>171</v>
      </c>
      <c r="C79" s="3" t="s">
        <v>80</v>
      </c>
      <c r="D79" s="3">
        <v>2</v>
      </c>
      <c r="E79" s="3">
        <v>5</v>
      </c>
    </row>
    <row r="80" spans="1:5" x14ac:dyDescent="0.25">
      <c r="A80" s="3" t="s">
        <v>162</v>
      </c>
      <c r="B80" s="3" t="s">
        <v>172</v>
      </c>
      <c r="C80" s="3" t="s">
        <v>88</v>
      </c>
      <c r="D80" s="3">
        <v>8</v>
      </c>
      <c r="E80" s="3">
        <v>15</v>
      </c>
    </row>
    <row r="81" spans="1:5" x14ac:dyDescent="0.25">
      <c r="A81" s="3" t="s">
        <v>162</v>
      </c>
      <c r="B81" s="3" t="s">
        <v>173</v>
      </c>
      <c r="C81" s="3" t="s">
        <v>88</v>
      </c>
      <c r="D81" s="3">
        <v>3</v>
      </c>
      <c r="E81" s="3">
        <v>8</v>
      </c>
    </row>
    <row r="82" spans="1:5" x14ac:dyDescent="0.25">
      <c r="A82" s="3" t="s">
        <v>162</v>
      </c>
      <c r="B82" s="3" t="s">
        <v>174</v>
      </c>
      <c r="C82" s="3" t="s">
        <v>99</v>
      </c>
      <c r="D82" s="3">
        <v>400</v>
      </c>
      <c r="E82" s="3">
        <v>1400</v>
      </c>
    </row>
    <row r="83" spans="1:5" x14ac:dyDescent="0.25">
      <c r="A83" s="3" t="s">
        <v>162</v>
      </c>
      <c r="B83" s="3" t="s">
        <v>175</v>
      </c>
      <c r="C83" s="3" t="s">
        <v>99</v>
      </c>
      <c r="D83" s="3">
        <v>300</v>
      </c>
      <c r="E83" s="3">
        <v>1200</v>
      </c>
    </row>
    <row r="84" spans="1:5" x14ac:dyDescent="0.25">
      <c r="A84" s="3" t="s">
        <v>162</v>
      </c>
      <c r="B84" s="3" t="s">
        <v>176</v>
      </c>
      <c r="C84" s="3" t="s">
        <v>80</v>
      </c>
      <c r="D84" s="3">
        <v>5</v>
      </c>
      <c r="E84" s="3">
        <v>10</v>
      </c>
    </row>
    <row r="85" spans="1:5" x14ac:dyDescent="0.25">
      <c r="A85" s="3" t="s">
        <v>162</v>
      </c>
      <c r="B85" s="3" t="s">
        <v>177</v>
      </c>
      <c r="C85" s="3" t="s">
        <v>80</v>
      </c>
      <c r="D85" s="3">
        <v>2</v>
      </c>
      <c r="E85" s="3">
        <v>5</v>
      </c>
    </row>
    <row r="86" spans="1:5" x14ac:dyDescent="0.25">
      <c r="A86" s="3" t="s">
        <v>162</v>
      </c>
      <c r="B86" s="3" t="s">
        <v>178</v>
      </c>
      <c r="C86" s="3" t="s">
        <v>80</v>
      </c>
      <c r="D86" s="3">
        <v>2</v>
      </c>
      <c r="E86" s="3">
        <v>4</v>
      </c>
    </row>
    <row r="87" spans="1:5" x14ac:dyDescent="0.25">
      <c r="A87" s="3" t="s">
        <v>162</v>
      </c>
      <c r="B87" s="3" t="s">
        <v>179</v>
      </c>
      <c r="C87" s="3" t="s">
        <v>99</v>
      </c>
      <c r="D87" s="3">
        <v>200</v>
      </c>
      <c r="E87" s="3">
        <v>400</v>
      </c>
    </row>
    <row r="88" spans="1:5" x14ac:dyDescent="0.25">
      <c r="A88" s="3" t="s">
        <v>162</v>
      </c>
      <c r="B88" s="3" t="s">
        <v>180</v>
      </c>
      <c r="C88" s="3" t="s">
        <v>99</v>
      </c>
      <c r="D88" s="3">
        <v>100</v>
      </c>
      <c r="E88" s="3">
        <v>300</v>
      </c>
    </row>
    <row r="89" spans="1:5" x14ac:dyDescent="0.25">
      <c r="A89" s="3" t="s">
        <v>162</v>
      </c>
      <c r="B89" s="3" t="s">
        <v>181</v>
      </c>
      <c r="C89" s="3" t="s">
        <v>99</v>
      </c>
      <c r="D89" s="3">
        <v>1500</v>
      </c>
      <c r="E89" s="3">
        <v>7500</v>
      </c>
    </row>
    <row r="90" spans="1:5" x14ac:dyDescent="0.25">
      <c r="A90" s="3" t="s">
        <v>162</v>
      </c>
      <c r="B90" s="3" t="s">
        <v>182</v>
      </c>
      <c r="C90" s="3" t="s">
        <v>99</v>
      </c>
      <c r="D90" s="3">
        <v>75</v>
      </c>
      <c r="E90" s="3">
        <v>250</v>
      </c>
    </row>
    <row r="91" spans="1:5" x14ac:dyDescent="0.25">
      <c r="A91" s="3" t="s">
        <v>162</v>
      </c>
      <c r="B91" s="3" t="s">
        <v>183</v>
      </c>
      <c r="C91" s="3" t="s">
        <v>184</v>
      </c>
      <c r="D91" s="3">
        <v>3000</v>
      </c>
      <c r="E91" s="3">
        <v>5000</v>
      </c>
    </row>
    <row r="92" spans="1:5" x14ac:dyDescent="0.25">
      <c r="A92" s="3" t="s">
        <v>162</v>
      </c>
      <c r="B92" s="3" t="s">
        <v>185</v>
      </c>
      <c r="C92" s="3" t="s">
        <v>82</v>
      </c>
      <c r="D92" s="3">
        <v>100</v>
      </c>
      <c r="E92" s="3">
        <v>200</v>
      </c>
    </row>
    <row r="93" spans="1:5" x14ac:dyDescent="0.25">
      <c r="A93" s="3" t="s">
        <v>162</v>
      </c>
      <c r="B93" s="3" t="s">
        <v>186</v>
      </c>
      <c r="C93" s="3" t="s">
        <v>99</v>
      </c>
      <c r="D93" s="3">
        <v>75</v>
      </c>
      <c r="E93" s="3">
        <v>300</v>
      </c>
    </row>
    <row r="94" spans="1:5" x14ac:dyDescent="0.25">
      <c r="A94" s="3" t="s">
        <v>162</v>
      </c>
      <c r="B94" s="3" t="s">
        <v>187</v>
      </c>
      <c r="C94" s="3" t="s">
        <v>88</v>
      </c>
      <c r="D94" s="3">
        <v>100</v>
      </c>
      <c r="E94" s="3">
        <v>200</v>
      </c>
    </row>
    <row r="95" spans="1:5" x14ac:dyDescent="0.25">
      <c r="A95" s="3" t="s">
        <v>162</v>
      </c>
      <c r="B95" s="3" t="s">
        <v>188</v>
      </c>
      <c r="C95" s="3" t="s">
        <v>99</v>
      </c>
      <c r="D95" s="3">
        <v>250</v>
      </c>
      <c r="E95" s="3">
        <v>1000</v>
      </c>
    </row>
    <row r="96" spans="1:5" x14ac:dyDescent="0.25">
      <c r="A96" s="3" t="s">
        <v>162</v>
      </c>
      <c r="B96" s="3" t="s">
        <v>189</v>
      </c>
      <c r="C96" s="3" t="s">
        <v>88</v>
      </c>
      <c r="D96" s="3">
        <v>500</v>
      </c>
      <c r="E96" s="3">
        <v>10000</v>
      </c>
    </row>
    <row r="97" spans="1:5" x14ac:dyDescent="0.25">
      <c r="A97" s="3" t="s">
        <v>162</v>
      </c>
      <c r="B97" s="3" t="s">
        <v>190</v>
      </c>
      <c r="C97" s="3" t="s">
        <v>88</v>
      </c>
      <c r="D97" s="3">
        <v>1000</v>
      </c>
      <c r="E97" s="3">
        <v>10000</v>
      </c>
    </row>
    <row r="98" spans="1:5" x14ac:dyDescent="0.25">
      <c r="A98" s="3" t="s">
        <v>162</v>
      </c>
      <c r="B98" s="3" t="s">
        <v>191</v>
      </c>
      <c r="C98" s="3" t="s">
        <v>88</v>
      </c>
      <c r="D98" s="3">
        <v>200</v>
      </c>
      <c r="E98" s="3">
        <v>500</v>
      </c>
    </row>
    <row r="99" spans="1:5" x14ac:dyDescent="0.25">
      <c r="A99" s="3" t="s">
        <v>162</v>
      </c>
      <c r="B99" s="3" t="s">
        <v>192</v>
      </c>
      <c r="C99" s="3" t="s">
        <v>88</v>
      </c>
      <c r="D99" s="3">
        <v>500</v>
      </c>
      <c r="E99" s="3">
        <v>1000</v>
      </c>
    </row>
    <row r="100" spans="1:5" x14ac:dyDescent="0.25">
      <c r="A100" s="3" t="s">
        <v>162</v>
      </c>
      <c r="B100" s="3" t="s">
        <v>193</v>
      </c>
      <c r="C100" s="3" t="s">
        <v>88</v>
      </c>
      <c r="D100" s="3">
        <v>750</v>
      </c>
      <c r="E100" s="3">
        <v>10000</v>
      </c>
    </row>
    <row r="101" spans="1:5" x14ac:dyDescent="0.25">
      <c r="A101" s="3" t="s">
        <v>162</v>
      </c>
      <c r="B101" s="3" t="s">
        <v>194</v>
      </c>
      <c r="C101" s="3" t="s">
        <v>88</v>
      </c>
      <c r="D101" s="3">
        <v>500</v>
      </c>
      <c r="E101" s="3">
        <v>2000</v>
      </c>
    </row>
    <row r="102" spans="1:5" x14ac:dyDescent="0.25">
      <c r="A102" s="3" t="s">
        <v>162</v>
      </c>
      <c r="B102" s="3" t="s">
        <v>195</v>
      </c>
      <c r="C102" s="3" t="s">
        <v>88</v>
      </c>
      <c r="D102" s="3">
        <v>500</v>
      </c>
      <c r="E102" s="3">
        <v>1000</v>
      </c>
    </row>
    <row r="103" spans="1:5" x14ac:dyDescent="0.25">
      <c r="A103" s="3" t="s">
        <v>162</v>
      </c>
      <c r="B103" s="3" t="s">
        <v>196</v>
      </c>
      <c r="C103" s="3" t="s">
        <v>88</v>
      </c>
      <c r="D103" s="3">
        <v>500</v>
      </c>
      <c r="E103" s="3">
        <v>1000</v>
      </c>
    </row>
    <row r="104" spans="1:5" x14ac:dyDescent="0.25">
      <c r="A104" s="3" t="s">
        <v>162</v>
      </c>
      <c r="B104" s="3" t="s">
        <v>197</v>
      </c>
      <c r="C104" s="3" t="s">
        <v>198</v>
      </c>
      <c r="D104" s="3">
        <v>10</v>
      </c>
      <c r="E104" s="3">
        <v>50</v>
      </c>
    </row>
    <row r="105" spans="1:5" x14ac:dyDescent="0.25">
      <c r="A105" s="3" t="s">
        <v>162</v>
      </c>
      <c r="B105" s="3" t="s">
        <v>199</v>
      </c>
      <c r="C105" s="3" t="s">
        <v>82</v>
      </c>
      <c r="D105" s="3">
        <v>2000</v>
      </c>
      <c r="E105" s="3">
        <v>6500</v>
      </c>
    </row>
    <row r="106" spans="1:5" x14ac:dyDescent="0.25">
      <c r="A106" s="3" t="s">
        <v>162</v>
      </c>
      <c r="B106" s="3" t="s">
        <v>200</v>
      </c>
      <c r="C106" s="3" t="s">
        <v>82</v>
      </c>
      <c r="D106" s="3">
        <v>2000</v>
      </c>
      <c r="E106" s="3">
        <v>6500</v>
      </c>
    </row>
    <row r="107" spans="1:5" x14ac:dyDescent="0.25">
      <c r="A107" s="3" t="s">
        <v>162</v>
      </c>
      <c r="B107" s="3" t="s">
        <v>201</v>
      </c>
      <c r="C107" s="3" t="s">
        <v>82</v>
      </c>
      <c r="D107" s="3">
        <v>5000</v>
      </c>
      <c r="E107" s="3">
        <v>25000</v>
      </c>
    </row>
    <row r="108" spans="1:5" x14ac:dyDescent="0.25">
      <c r="A108" s="3" t="s">
        <v>162</v>
      </c>
      <c r="B108" s="3" t="s">
        <v>202</v>
      </c>
      <c r="C108" s="3" t="s">
        <v>99</v>
      </c>
      <c r="D108" s="3">
        <v>300</v>
      </c>
      <c r="E108" s="3">
        <v>500</v>
      </c>
    </row>
    <row r="109" spans="1:5" x14ac:dyDescent="0.25">
      <c r="A109" s="3" t="s">
        <v>162</v>
      </c>
      <c r="B109" s="3" t="s">
        <v>203</v>
      </c>
      <c r="C109" s="3" t="s">
        <v>99</v>
      </c>
      <c r="D109" s="3">
        <v>200</v>
      </c>
      <c r="E109" s="3">
        <v>400</v>
      </c>
    </row>
    <row r="110" spans="1:5" x14ac:dyDescent="0.25">
      <c r="A110" s="3" t="s">
        <v>162</v>
      </c>
      <c r="B110" s="3" t="s">
        <v>204</v>
      </c>
      <c r="C110" s="3" t="s">
        <v>80</v>
      </c>
      <c r="D110" s="3">
        <v>75</v>
      </c>
      <c r="E110" s="3">
        <v>150</v>
      </c>
    </row>
    <row r="111" spans="1:5" x14ac:dyDescent="0.25">
      <c r="A111" s="3" t="s">
        <v>162</v>
      </c>
      <c r="B111" s="3" t="s">
        <v>205</v>
      </c>
      <c r="C111" s="3" t="s">
        <v>80</v>
      </c>
      <c r="D111" s="3">
        <v>10</v>
      </c>
      <c r="E111" s="3">
        <v>30</v>
      </c>
    </row>
    <row r="112" spans="1:5" x14ac:dyDescent="0.25">
      <c r="A112" s="3" t="s">
        <v>162</v>
      </c>
      <c r="B112" s="3" t="s">
        <v>206</v>
      </c>
      <c r="C112" s="3" t="s">
        <v>91</v>
      </c>
      <c r="D112" s="3">
        <v>800</v>
      </c>
      <c r="E112" s="3">
        <v>1000</v>
      </c>
    </row>
    <row r="113" spans="1:5" x14ac:dyDescent="0.25">
      <c r="A113" s="3" t="s">
        <v>162</v>
      </c>
      <c r="B113" s="3" t="s">
        <v>207</v>
      </c>
      <c r="C113" s="3" t="s">
        <v>99</v>
      </c>
      <c r="D113" s="3">
        <v>300</v>
      </c>
      <c r="E113" s="3">
        <v>600</v>
      </c>
    </row>
    <row r="114" spans="1:5" x14ac:dyDescent="0.25">
      <c r="A114" s="3" t="s">
        <v>162</v>
      </c>
      <c r="B114" s="3" t="s">
        <v>208</v>
      </c>
      <c r="C114" s="3" t="s">
        <v>99</v>
      </c>
      <c r="D114" s="3">
        <v>500</v>
      </c>
      <c r="E114" s="3">
        <v>800</v>
      </c>
    </row>
    <row r="115" spans="1:5" x14ac:dyDescent="0.25">
      <c r="A115" s="3" t="s">
        <v>162</v>
      </c>
      <c r="B115" s="3" t="s">
        <v>209</v>
      </c>
      <c r="C115" s="3" t="s">
        <v>99</v>
      </c>
      <c r="D115" s="3">
        <v>500</v>
      </c>
      <c r="E115" s="3">
        <v>1500</v>
      </c>
    </row>
    <row r="116" spans="1:5" x14ac:dyDescent="0.25">
      <c r="A116" s="3" t="s">
        <v>162</v>
      </c>
      <c r="B116" s="3" t="s">
        <v>210</v>
      </c>
      <c r="C116" s="3" t="s">
        <v>99</v>
      </c>
      <c r="D116" s="3">
        <v>500</v>
      </c>
      <c r="E116" s="3">
        <v>1000</v>
      </c>
    </row>
    <row r="117" spans="1:5" x14ac:dyDescent="0.25">
      <c r="A117" s="3" t="s">
        <v>162</v>
      </c>
      <c r="B117" s="3" t="s">
        <v>211</v>
      </c>
      <c r="C117" s="3" t="s">
        <v>82</v>
      </c>
      <c r="D117" s="3">
        <v>50</v>
      </c>
      <c r="E117" s="3">
        <v>100</v>
      </c>
    </row>
    <row r="118" spans="1:5" x14ac:dyDescent="0.25">
      <c r="A118" s="3" t="s">
        <v>162</v>
      </c>
      <c r="B118" s="3" t="s">
        <v>212</v>
      </c>
      <c r="C118" s="3" t="s">
        <v>82</v>
      </c>
      <c r="D118" s="3">
        <v>50</v>
      </c>
      <c r="E118" s="3">
        <v>100</v>
      </c>
    </row>
    <row r="119" spans="1:5" x14ac:dyDescent="0.25">
      <c r="A119" s="3" t="s">
        <v>162</v>
      </c>
      <c r="B119" s="3" t="s">
        <v>213</v>
      </c>
      <c r="C119" s="3" t="s">
        <v>82</v>
      </c>
      <c r="D119" s="3">
        <v>100</v>
      </c>
      <c r="E119" s="3">
        <v>150</v>
      </c>
    </row>
    <row r="120" spans="1:5" x14ac:dyDescent="0.25">
      <c r="A120" s="3" t="s">
        <v>162</v>
      </c>
      <c r="B120" s="3" t="s">
        <v>214</v>
      </c>
      <c r="C120" s="3" t="s">
        <v>82</v>
      </c>
      <c r="D120" s="3">
        <v>200</v>
      </c>
      <c r="E120" s="3">
        <v>400</v>
      </c>
    </row>
    <row r="121" spans="1:5" x14ac:dyDescent="0.25">
      <c r="A121" s="3" t="s">
        <v>162</v>
      </c>
      <c r="B121" s="3" t="s">
        <v>215</v>
      </c>
      <c r="C121" s="3" t="s">
        <v>82</v>
      </c>
      <c r="D121" s="3">
        <v>500</v>
      </c>
      <c r="E121" s="3">
        <v>2000</v>
      </c>
    </row>
    <row r="122" spans="1:5" x14ac:dyDescent="0.25">
      <c r="A122" s="3" t="s">
        <v>162</v>
      </c>
      <c r="B122" s="3" t="s">
        <v>216</v>
      </c>
      <c r="C122" s="3" t="s">
        <v>159</v>
      </c>
      <c r="D122" s="3">
        <v>500</v>
      </c>
      <c r="E122" s="3">
        <v>1600</v>
      </c>
    </row>
    <row r="123" spans="1:5" x14ac:dyDescent="0.25">
      <c r="A123" s="3" t="s">
        <v>162</v>
      </c>
      <c r="B123" s="3" t="s">
        <v>217</v>
      </c>
      <c r="C123" s="3" t="s">
        <v>218</v>
      </c>
      <c r="D123" s="3">
        <v>3000</v>
      </c>
      <c r="E123" s="3">
        <v>10000</v>
      </c>
    </row>
    <row r="124" spans="1:5" x14ac:dyDescent="0.25">
      <c r="A124" s="3" t="s">
        <v>162</v>
      </c>
      <c r="B124" s="3" t="s">
        <v>219</v>
      </c>
      <c r="C124" s="3" t="s">
        <v>82</v>
      </c>
      <c r="D124" s="3">
        <v>50</v>
      </c>
      <c r="E124" s="3">
        <v>100</v>
      </c>
    </row>
    <row r="125" spans="1:5" x14ac:dyDescent="0.25">
      <c r="A125" s="3" t="s">
        <v>162</v>
      </c>
      <c r="B125" s="3" t="s">
        <v>220</v>
      </c>
      <c r="C125" s="3" t="s">
        <v>82</v>
      </c>
      <c r="D125" s="3">
        <v>1500</v>
      </c>
      <c r="E125" s="3">
        <v>4500</v>
      </c>
    </row>
    <row r="126" spans="1:5" x14ac:dyDescent="0.25">
      <c r="A126" s="3" t="s">
        <v>162</v>
      </c>
      <c r="B126" s="3" t="s">
        <v>221</v>
      </c>
      <c r="C126" s="3" t="s">
        <v>82</v>
      </c>
      <c r="D126" s="3">
        <v>50</v>
      </c>
      <c r="E126" s="3">
        <v>100</v>
      </c>
    </row>
    <row r="127" spans="1:5" x14ac:dyDescent="0.25">
      <c r="A127" s="3" t="s">
        <v>162</v>
      </c>
      <c r="B127" s="3" t="s">
        <v>222</v>
      </c>
      <c r="C127" s="3" t="s">
        <v>82</v>
      </c>
      <c r="D127" s="3">
        <v>2000</v>
      </c>
      <c r="E127" s="3">
        <v>7000</v>
      </c>
    </row>
    <row r="128" spans="1:5" x14ac:dyDescent="0.25">
      <c r="A128" s="3" t="s">
        <v>162</v>
      </c>
      <c r="B128" s="3" t="s">
        <v>223</v>
      </c>
      <c r="C128" s="3" t="s">
        <v>82</v>
      </c>
      <c r="D128" s="3">
        <v>1000</v>
      </c>
      <c r="E128" s="3">
        <v>3500</v>
      </c>
    </row>
    <row r="129" spans="1:5" x14ac:dyDescent="0.25">
      <c r="A129" s="3" t="s">
        <v>162</v>
      </c>
      <c r="B129" s="3" t="s">
        <v>224</v>
      </c>
      <c r="C129" s="3" t="s">
        <v>82</v>
      </c>
      <c r="D129" s="3">
        <v>10000</v>
      </c>
      <c r="E129" s="3">
        <v>60000</v>
      </c>
    </row>
    <row r="130" spans="1:5" x14ac:dyDescent="0.25">
      <c r="A130" s="3" t="s">
        <v>162</v>
      </c>
      <c r="B130" s="3" t="s">
        <v>225</v>
      </c>
      <c r="C130" s="3" t="s">
        <v>82</v>
      </c>
      <c r="D130" s="3">
        <v>5000</v>
      </c>
      <c r="E130" s="3">
        <v>15000</v>
      </c>
    </row>
    <row r="131" spans="1:5" x14ac:dyDescent="0.25">
      <c r="A131" s="3" t="s">
        <v>162</v>
      </c>
      <c r="B131" s="3" t="s">
        <v>226</v>
      </c>
      <c r="C131" s="3" t="s">
        <v>159</v>
      </c>
      <c r="D131" s="3">
        <v>50</v>
      </c>
      <c r="E131" s="3">
        <v>1600</v>
      </c>
    </row>
    <row r="132" spans="1:5" x14ac:dyDescent="0.25">
      <c r="A132" s="3" t="s">
        <v>162</v>
      </c>
      <c r="B132" s="3" t="s">
        <v>227</v>
      </c>
      <c r="C132" s="3" t="s">
        <v>91</v>
      </c>
      <c r="D132" s="3">
        <v>750</v>
      </c>
      <c r="E132" s="3">
        <v>2000</v>
      </c>
    </row>
    <row r="133" spans="1:5" x14ac:dyDescent="0.25">
      <c r="A133" s="3" t="s">
        <v>162</v>
      </c>
      <c r="B133" s="3" t="s">
        <v>228</v>
      </c>
      <c r="C133" s="3" t="s">
        <v>229</v>
      </c>
      <c r="D133" s="3">
        <v>1</v>
      </c>
      <c r="E133" s="3">
        <v>3</v>
      </c>
    </row>
    <row r="134" spans="1:5" x14ac:dyDescent="0.25">
      <c r="A134" s="3" t="s">
        <v>162</v>
      </c>
      <c r="B134" s="3" t="s">
        <v>230</v>
      </c>
      <c r="C134" s="3" t="s">
        <v>82</v>
      </c>
      <c r="D134" s="3">
        <v>1200</v>
      </c>
      <c r="E134" s="3">
        <v>6000</v>
      </c>
    </row>
    <row r="135" spans="1:5" x14ac:dyDescent="0.25">
      <c r="A135" s="3" t="s">
        <v>162</v>
      </c>
      <c r="B135" s="3" t="s">
        <v>231</v>
      </c>
      <c r="C135" s="3" t="s">
        <v>82</v>
      </c>
      <c r="D135" s="3">
        <v>1500</v>
      </c>
      <c r="E135" s="3">
        <v>5000</v>
      </c>
    </row>
    <row r="136" spans="1:5" x14ac:dyDescent="0.25">
      <c r="A136" s="3" t="s">
        <v>162</v>
      </c>
      <c r="B136" s="3" t="s">
        <v>232</v>
      </c>
      <c r="C136" s="3" t="s">
        <v>82</v>
      </c>
      <c r="D136" s="3">
        <v>1500</v>
      </c>
      <c r="E136" s="3">
        <v>6000</v>
      </c>
    </row>
    <row r="137" spans="1:5" x14ac:dyDescent="0.25">
      <c r="A137" s="3" t="s">
        <v>162</v>
      </c>
      <c r="B137" s="3" t="s">
        <v>233</v>
      </c>
      <c r="C137" s="3" t="s">
        <v>82</v>
      </c>
      <c r="D137" s="3">
        <v>750</v>
      </c>
      <c r="E137" s="3">
        <v>2500</v>
      </c>
    </row>
    <row r="138" spans="1:5" x14ac:dyDescent="0.25">
      <c r="A138" s="3" t="s">
        <v>162</v>
      </c>
      <c r="B138" s="3" t="s">
        <v>234</v>
      </c>
      <c r="C138" s="3" t="s">
        <v>82</v>
      </c>
      <c r="D138" s="3">
        <v>100</v>
      </c>
      <c r="E138" s="3">
        <v>150</v>
      </c>
    </row>
    <row r="139" spans="1:5" x14ac:dyDescent="0.25">
      <c r="A139" s="3" t="s">
        <v>162</v>
      </c>
      <c r="B139" s="3" t="s">
        <v>235</v>
      </c>
      <c r="C139" s="3" t="s">
        <v>82</v>
      </c>
      <c r="D139" s="3">
        <v>1500</v>
      </c>
      <c r="E139" s="3">
        <v>6000</v>
      </c>
    </row>
    <row r="140" spans="1:5" x14ac:dyDescent="0.25">
      <c r="A140" s="3" t="s">
        <v>162</v>
      </c>
      <c r="B140" s="3" t="s">
        <v>236</v>
      </c>
      <c r="C140" s="3" t="s">
        <v>91</v>
      </c>
      <c r="D140" s="3">
        <v>1500</v>
      </c>
      <c r="E140" s="3">
        <v>6000</v>
      </c>
    </row>
    <row r="141" spans="1:5" x14ac:dyDescent="0.25">
      <c r="A141" s="3" t="s">
        <v>162</v>
      </c>
      <c r="B141" s="3" t="s">
        <v>237</v>
      </c>
      <c r="C141" s="3" t="s">
        <v>82</v>
      </c>
      <c r="D141" s="3">
        <v>1000</v>
      </c>
      <c r="E141" s="3">
        <v>1500</v>
      </c>
    </row>
    <row r="142" spans="1:5" x14ac:dyDescent="0.25">
      <c r="A142" s="3" t="s">
        <v>162</v>
      </c>
      <c r="B142" s="3" t="s">
        <v>238</v>
      </c>
      <c r="C142" s="3" t="s">
        <v>82</v>
      </c>
      <c r="D142" s="3">
        <v>1200</v>
      </c>
      <c r="E142" s="3">
        <v>6000</v>
      </c>
    </row>
    <row r="143" spans="1:5" x14ac:dyDescent="0.25">
      <c r="A143" s="3" t="s">
        <v>162</v>
      </c>
      <c r="B143" s="3" t="s">
        <v>239</v>
      </c>
      <c r="C143" s="3" t="s">
        <v>82</v>
      </c>
      <c r="D143" s="3">
        <v>3000</v>
      </c>
      <c r="E143" s="3">
        <v>7000</v>
      </c>
    </row>
    <row r="144" spans="1:5" x14ac:dyDescent="0.25">
      <c r="A144" s="3" t="s">
        <v>162</v>
      </c>
      <c r="B144" s="3" t="s">
        <v>240</v>
      </c>
      <c r="C144" s="3" t="s">
        <v>82</v>
      </c>
      <c r="D144" s="3">
        <v>3000</v>
      </c>
      <c r="E144" s="3">
        <v>10000</v>
      </c>
    </row>
    <row r="145" spans="1:5" x14ac:dyDescent="0.25">
      <c r="A145" s="3" t="s">
        <v>162</v>
      </c>
      <c r="B145" s="3" t="s">
        <v>241</v>
      </c>
      <c r="C145" s="3" t="s">
        <v>99</v>
      </c>
      <c r="D145" s="3">
        <v>10000</v>
      </c>
      <c r="E145" s="3">
        <v>20000</v>
      </c>
    </row>
    <row r="146" spans="1:5" x14ac:dyDescent="0.25">
      <c r="A146" s="3" t="s">
        <v>162</v>
      </c>
      <c r="B146" s="3" t="s">
        <v>242</v>
      </c>
      <c r="C146" s="3" t="s">
        <v>99</v>
      </c>
      <c r="D146" s="3">
        <v>500</v>
      </c>
      <c r="E146" s="3">
        <v>1000</v>
      </c>
    </row>
    <row r="147" spans="1:5" x14ac:dyDescent="0.25">
      <c r="A147" s="3" t="s">
        <v>162</v>
      </c>
      <c r="B147" s="3" t="s">
        <v>243</v>
      </c>
      <c r="C147" s="3" t="s">
        <v>99</v>
      </c>
      <c r="D147" s="3">
        <v>10000</v>
      </c>
      <c r="E147" s="3">
        <v>20000</v>
      </c>
    </row>
    <row r="148" spans="1:5" x14ac:dyDescent="0.25">
      <c r="A148" s="3" t="s">
        <v>162</v>
      </c>
      <c r="B148" s="3" t="s">
        <v>244</v>
      </c>
      <c r="C148" s="3" t="s">
        <v>80</v>
      </c>
      <c r="D148" s="3">
        <v>100</v>
      </c>
      <c r="E148" s="3">
        <v>200</v>
      </c>
    </row>
    <row r="149" spans="1:5" x14ac:dyDescent="0.25">
      <c r="A149" s="3" t="s">
        <v>162</v>
      </c>
      <c r="B149" s="3" t="s">
        <v>245</v>
      </c>
      <c r="C149" s="3" t="s">
        <v>91</v>
      </c>
      <c r="D149" s="3">
        <v>450</v>
      </c>
      <c r="E149" s="3">
        <v>900</v>
      </c>
    </row>
    <row r="150" spans="1:5" x14ac:dyDescent="0.25">
      <c r="A150" s="3" t="s">
        <v>162</v>
      </c>
      <c r="B150" s="3" t="s">
        <v>246</v>
      </c>
      <c r="C150" s="3" t="s">
        <v>99</v>
      </c>
      <c r="D150" s="3">
        <v>500</v>
      </c>
      <c r="E150" s="3">
        <v>1000</v>
      </c>
    </row>
    <row r="151" spans="1:5" x14ac:dyDescent="0.25">
      <c r="A151" s="3" t="s">
        <v>162</v>
      </c>
      <c r="B151" s="3" t="s">
        <v>247</v>
      </c>
      <c r="C151" s="3" t="s">
        <v>99</v>
      </c>
      <c r="D151" s="3">
        <v>60000</v>
      </c>
      <c r="E151" s="3">
        <v>180000</v>
      </c>
    </row>
    <row r="152" spans="1:5" x14ac:dyDescent="0.25">
      <c r="A152" s="3" t="s">
        <v>162</v>
      </c>
      <c r="B152" s="3" t="s">
        <v>248</v>
      </c>
      <c r="C152" s="3" t="s">
        <v>82</v>
      </c>
      <c r="D152" s="3">
        <v>2000</v>
      </c>
      <c r="E152" s="3">
        <v>10000</v>
      </c>
    </row>
    <row r="153" spans="1:5" x14ac:dyDescent="0.25">
      <c r="A153" s="3" t="s">
        <v>162</v>
      </c>
      <c r="B153" s="3" t="s">
        <v>249</v>
      </c>
      <c r="C153" s="3" t="s">
        <v>99</v>
      </c>
      <c r="D153" s="3">
        <v>600</v>
      </c>
      <c r="E153" s="3">
        <v>1400</v>
      </c>
    </row>
    <row r="154" spans="1:5" x14ac:dyDescent="0.25">
      <c r="A154" s="3" t="s">
        <v>162</v>
      </c>
      <c r="B154" s="3" t="s">
        <v>250</v>
      </c>
      <c r="C154" s="3" t="s">
        <v>82</v>
      </c>
      <c r="D154" s="3">
        <v>1000</v>
      </c>
      <c r="E154" s="3">
        <v>2000</v>
      </c>
    </row>
    <row r="155" spans="1:5" x14ac:dyDescent="0.25">
      <c r="A155" s="3" t="s">
        <v>162</v>
      </c>
      <c r="B155" s="3" t="s">
        <v>251</v>
      </c>
      <c r="C155" s="3" t="s">
        <v>82</v>
      </c>
      <c r="D155" s="3">
        <v>1000</v>
      </c>
      <c r="E155" s="3">
        <v>2000</v>
      </c>
    </row>
    <row r="156" spans="1:5" x14ac:dyDescent="0.25">
      <c r="A156" s="3" t="s">
        <v>162</v>
      </c>
      <c r="B156" s="3" t="s">
        <v>252</v>
      </c>
      <c r="C156" s="3" t="s">
        <v>91</v>
      </c>
      <c r="D156" s="3">
        <v>1500</v>
      </c>
      <c r="E156" s="3">
        <v>2500</v>
      </c>
    </row>
    <row r="157" spans="1:5" x14ac:dyDescent="0.25">
      <c r="A157" s="3" t="s">
        <v>162</v>
      </c>
      <c r="B157" s="3" t="s">
        <v>253</v>
      </c>
      <c r="C157" s="3" t="s">
        <v>153</v>
      </c>
      <c r="D157" s="3">
        <v>2</v>
      </c>
      <c r="E157" s="3">
        <v>4</v>
      </c>
    </row>
    <row r="158" spans="1:5" x14ac:dyDescent="0.25">
      <c r="A158" s="3" t="s">
        <v>162</v>
      </c>
      <c r="B158" s="3" t="s">
        <v>254</v>
      </c>
      <c r="C158" s="3" t="s">
        <v>255</v>
      </c>
      <c r="D158" s="3">
        <v>150</v>
      </c>
      <c r="E158" s="3">
        <v>400</v>
      </c>
    </row>
    <row r="159" spans="1:5" x14ac:dyDescent="0.25">
      <c r="A159" s="3" t="s">
        <v>162</v>
      </c>
      <c r="B159" s="3" t="s">
        <v>256</v>
      </c>
      <c r="C159" s="3" t="s">
        <v>255</v>
      </c>
      <c r="D159" s="3">
        <v>100</v>
      </c>
      <c r="E159" s="3">
        <v>300</v>
      </c>
    </row>
    <row r="160" spans="1:5" x14ac:dyDescent="0.25">
      <c r="A160" s="3" t="s">
        <v>257</v>
      </c>
      <c r="B160" s="3" t="s">
        <v>258</v>
      </c>
      <c r="C160" s="3" t="s">
        <v>99</v>
      </c>
      <c r="D160" s="3">
        <v>250</v>
      </c>
      <c r="E160" s="3">
        <v>400</v>
      </c>
    </row>
    <row r="161" spans="1:5" x14ac:dyDescent="0.25">
      <c r="A161" s="3" t="s">
        <v>257</v>
      </c>
      <c r="B161" s="3" t="s">
        <v>259</v>
      </c>
      <c r="C161" s="3" t="s">
        <v>88</v>
      </c>
      <c r="D161" s="3">
        <v>5</v>
      </c>
      <c r="E161" s="3">
        <v>16</v>
      </c>
    </row>
    <row r="162" spans="1:5" x14ac:dyDescent="0.25">
      <c r="A162" s="3" t="s">
        <v>257</v>
      </c>
      <c r="B162" s="3" t="s">
        <v>260</v>
      </c>
      <c r="C162" s="3" t="s">
        <v>99</v>
      </c>
      <c r="D162" s="3">
        <v>25</v>
      </c>
      <c r="E162" s="3">
        <v>50</v>
      </c>
    </row>
    <row r="163" spans="1:5" x14ac:dyDescent="0.25">
      <c r="A163" s="3" t="s">
        <v>257</v>
      </c>
      <c r="B163" s="3" t="s">
        <v>261</v>
      </c>
      <c r="C163" s="3" t="s">
        <v>91</v>
      </c>
      <c r="D163" s="3">
        <v>500</v>
      </c>
      <c r="E163" s="3">
        <v>2000</v>
      </c>
    </row>
    <row r="164" spans="1:5" x14ac:dyDescent="0.25">
      <c r="A164" s="3" t="s">
        <v>257</v>
      </c>
      <c r="B164" s="3" t="s">
        <v>262</v>
      </c>
      <c r="C164" s="3" t="s">
        <v>184</v>
      </c>
      <c r="D164" s="3">
        <v>1000</v>
      </c>
      <c r="E164" s="3">
        <v>15000</v>
      </c>
    </row>
  </sheetData>
  <sortState xmlns:xlrd2="http://schemas.microsoft.com/office/spreadsheetml/2017/richdata2" ref="A3:D97">
    <sortCondition ref="A3:A97"/>
  </sortState>
  <pageMargins left="0.7" right="0.7"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I167"/>
  <sheetViews>
    <sheetView workbookViewId="0"/>
  </sheetViews>
  <sheetFormatPr defaultRowHeight="12.75" x14ac:dyDescent="0.2"/>
  <cols>
    <col min="1" max="1" width="15.33203125" style="6" bestFit="1" customWidth="1"/>
    <col min="2" max="2" width="15.33203125" style="6" customWidth="1"/>
    <col min="3" max="3" width="14" style="6" bestFit="1" customWidth="1"/>
    <col min="4" max="4" width="11" style="6" bestFit="1" customWidth="1"/>
    <col min="5" max="5" width="11.6640625" style="6" bestFit="1" customWidth="1"/>
    <col min="6" max="6" width="13.5" style="6" customWidth="1"/>
    <col min="7" max="7" width="16.6640625" style="6" customWidth="1"/>
    <col min="8" max="8" width="19.83203125" style="6" customWidth="1"/>
    <col min="9" max="9" width="13" style="6" customWidth="1"/>
    <col min="10" max="16384" width="9.33203125" style="6"/>
  </cols>
  <sheetData>
    <row r="1" spans="1:9" ht="18.75" x14ac:dyDescent="0.3">
      <c r="A1" s="9" t="s">
        <v>52</v>
      </c>
      <c r="B1" s="10"/>
      <c r="C1" s="10"/>
      <c r="D1" s="10"/>
      <c r="E1" s="10"/>
      <c r="F1" s="10"/>
      <c r="G1" s="10"/>
      <c r="H1" s="11"/>
      <c r="I1" s="12"/>
    </row>
    <row r="2" spans="1:9" ht="15.75" x14ac:dyDescent="0.25">
      <c r="A2" s="13" t="s">
        <v>61</v>
      </c>
      <c r="B2" s="14"/>
      <c r="C2" s="14"/>
      <c r="D2" s="14"/>
      <c r="E2" s="14"/>
      <c r="F2" s="14"/>
      <c r="G2" s="14"/>
      <c r="H2" s="15"/>
      <c r="I2" s="12"/>
    </row>
    <row r="3" spans="1:9" ht="38.25" x14ac:dyDescent="0.2">
      <c r="A3" s="16" t="s">
        <v>47</v>
      </c>
      <c r="B3" s="16" t="s">
        <v>53</v>
      </c>
      <c r="C3" s="17" t="s">
        <v>48</v>
      </c>
      <c r="D3" s="17" t="s">
        <v>49</v>
      </c>
      <c r="E3" s="17" t="s">
        <v>50</v>
      </c>
      <c r="F3" s="17" t="s">
        <v>51</v>
      </c>
      <c r="G3" s="17" t="s">
        <v>54</v>
      </c>
      <c r="H3" s="17" t="s">
        <v>55</v>
      </c>
    </row>
    <row r="4" spans="1:9" x14ac:dyDescent="0.2">
      <c r="A4" s="18">
        <v>40909</v>
      </c>
      <c r="B4" s="19">
        <v>31</v>
      </c>
      <c r="C4" s="19">
        <v>4</v>
      </c>
      <c r="D4" s="20">
        <v>5</v>
      </c>
      <c r="E4" s="20">
        <v>1</v>
      </c>
      <c r="F4" s="20">
        <v>8</v>
      </c>
      <c r="G4" s="19">
        <f>+$B4-$C4-$D4-$E4</f>
        <v>21</v>
      </c>
      <c r="H4" s="19">
        <f>+$B4-$C4-$D4-$E4-$F4</f>
        <v>13</v>
      </c>
    </row>
    <row r="5" spans="1:9" x14ac:dyDescent="0.2">
      <c r="A5" s="18">
        <v>40940</v>
      </c>
      <c r="B5" s="19">
        <v>29</v>
      </c>
      <c r="C5" s="19">
        <v>4</v>
      </c>
      <c r="D5" s="20">
        <v>4</v>
      </c>
      <c r="E5" s="20">
        <v>0</v>
      </c>
      <c r="F5" s="20">
        <v>8</v>
      </c>
      <c r="G5" s="19">
        <f t="shared" ref="G5:G68" si="0">+$B5-$C5-$D5-$E5</f>
        <v>21</v>
      </c>
      <c r="H5" s="19">
        <f t="shared" ref="H5:H68" si="1">+$B5-$C5-$D5-$E5-$F5</f>
        <v>13</v>
      </c>
    </row>
    <row r="6" spans="1:9" x14ac:dyDescent="0.2">
      <c r="A6" s="18">
        <v>40969</v>
      </c>
      <c r="B6" s="19">
        <v>31</v>
      </c>
      <c r="C6" s="19">
        <v>5</v>
      </c>
      <c r="D6" s="20">
        <v>4</v>
      </c>
      <c r="E6" s="20">
        <v>0</v>
      </c>
      <c r="F6" s="20">
        <v>7</v>
      </c>
      <c r="G6" s="19">
        <f t="shared" si="0"/>
        <v>22</v>
      </c>
      <c r="H6" s="19">
        <f t="shared" si="1"/>
        <v>15</v>
      </c>
    </row>
    <row r="7" spans="1:9" x14ac:dyDescent="0.2">
      <c r="A7" s="18">
        <v>41000</v>
      </c>
      <c r="B7" s="19">
        <v>30</v>
      </c>
      <c r="C7" s="19">
        <v>4</v>
      </c>
      <c r="D7" s="20">
        <v>5</v>
      </c>
      <c r="E7" s="20">
        <v>0</v>
      </c>
      <c r="F7" s="20">
        <v>6</v>
      </c>
      <c r="G7" s="19">
        <f t="shared" si="0"/>
        <v>21</v>
      </c>
      <c r="H7" s="19">
        <f t="shared" si="1"/>
        <v>15</v>
      </c>
    </row>
    <row r="8" spans="1:9" x14ac:dyDescent="0.2">
      <c r="A8" s="18">
        <v>41030</v>
      </c>
      <c r="B8" s="19">
        <v>31</v>
      </c>
      <c r="C8" s="19">
        <v>4</v>
      </c>
      <c r="D8" s="20">
        <v>4</v>
      </c>
      <c r="E8" s="20">
        <v>1</v>
      </c>
      <c r="F8" s="20">
        <v>5</v>
      </c>
      <c r="G8" s="19">
        <f t="shared" si="0"/>
        <v>22</v>
      </c>
      <c r="H8" s="19">
        <f t="shared" si="1"/>
        <v>17</v>
      </c>
    </row>
    <row r="9" spans="1:9" x14ac:dyDescent="0.2">
      <c r="A9" s="18">
        <v>41061</v>
      </c>
      <c r="B9" s="19">
        <v>30</v>
      </c>
      <c r="C9" s="19">
        <v>5</v>
      </c>
      <c r="D9" s="20">
        <v>4</v>
      </c>
      <c r="E9" s="20">
        <v>0</v>
      </c>
      <c r="F9" s="20">
        <v>5</v>
      </c>
      <c r="G9" s="19">
        <f t="shared" si="0"/>
        <v>21</v>
      </c>
      <c r="H9" s="19">
        <f t="shared" si="1"/>
        <v>16</v>
      </c>
    </row>
    <row r="10" spans="1:9" x14ac:dyDescent="0.2">
      <c r="A10" s="18">
        <v>41091</v>
      </c>
      <c r="B10" s="19">
        <v>31</v>
      </c>
      <c r="C10" s="19">
        <v>4</v>
      </c>
      <c r="D10" s="20">
        <v>5</v>
      </c>
      <c r="E10" s="20">
        <v>1</v>
      </c>
      <c r="F10" s="20">
        <v>4</v>
      </c>
      <c r="G10" s="19">
        <f t="shared" si="0"/>
        <v>21</v>
      </c>
      <c r="H10" s="19">
        <f t="shared" si="1"/>
        <v>17</v>
      </c>
    </row>
    <row r="11" spans="1:9" x14ac:dyDescent="0.2">
      <c r="A11" s="18">
        <v>41122</v>
      </c>
      <c r="B11" s="19">
        <v>31</v>
      </c>
      <c r="C11" s="19">
        <v>4</v>
      </c>
      <c r="D11" s="20">
        <v>4</v>
      </c>
      <c r="E11" s="20">
        <v>0</v>
      </c>
      <c r="F11" s="20">
        <v>4</v>
      </c>
      <c r="G11" s="19">
        <f t="shared" si="0"/>
        <v>23</v>
      </c>
      <c r="H11" s="19">
        <f t="shared" si="1"/>
        <v>19</v>
      </c>
    </row>
    <row r="12" spans="1:9" x14ac:dyDescent="0.2">
      <c r="A12" s="18">
        <v>41153</v>
      </c>
      <c r="B12" s="19">
        <v>30</v>
      </c>
      <c r="C12" s="19">
        <v>5</v>
      </c>
      <c r="D12" s="20">
        <v>5</v>
      </c>
      <c r="E12" s="20">
        <v>1</v>
      </c>
      <c r="F12" s="20">
        <v>5</v>
      </c>
      <c r="G12" s="19">
        <f t="shared" si="0"/>
        <v>19</v>
      </c>
      <c r="H12" s="19">
        <f t="shared" si="1"/>
        <v>14</v>
      </c>
    </row>
    <row r="13" spans="1:9" x14ac:dyDescent="0.2">
      <c r="A13" s="18">
        <v>41183</v>
      </c>
      <c r="B13" s="19">
        <v>31</v>
      </c>
      <c r="C13" s="19">
        <v>4</v>
      </c>
      <c r="D13" s="20">
        <v>4</v>
      </c>
      <c r="E13" s="20">
        <v>0</v>
      </c>
      <c r="F13" s="20">
        <v>6</v>
      </c>
      <c r="G13" s="19">
        <f t="shared" si="0"/>
        <v>23</v>
      </c>
      <c r="H13" s="19">
        <f t="shared" si="1"/>
        <v>17</v>
      </c>
    </row>
    <row r="14" spans="1:9" x14ac:dyDescent="0.2">
      <c r="A14" s="18">
        <v>41214</v>
      </c>
      <c r="B14" s="19">
        <v>30</v>
      </c>
      <c r="C14" s="19">
        <v>4</v>
      </c>
      <c r="D14" s="20">
        <v>4</v>
      </c>
      <c r="E14" s="20">
        <v>1</v>
      </c>
      <c r="F14" s="20">
        <v>6</v>
      </c>
      <c r="G14" s="19">
        <f t="shared" si="0"/>
        <v>21</v>
      </c>
      <c r="H14" s="19">
        <f t="shared" si="1"/>
        <v>15</v>
      </c>
    </row>
    <row r="15" spans="1:9" x14ac:dyDescent="0.2">
      <c r="A15" s="18">
        <v>41244</v>
      </c>
      <c r="B15" s="19">
        <v>31</v>
      </c>
      <c r="C15" s="19">
        <v>5</v>
      </c>
      <c r="D15" s="20">
        <v>5</v>
      </c>
      <c r="E15" s="20">
        <v>1</v>
      </c>
      <c r="F15" s="20">
        <v>6</v>
      </c>
      <c r="G15" s="19">
        <f t="shared" si="0"/>
        <v>20</v>
      </c>
      <c r="H15" s="19">
        <f t="shared" si="1"/>
        <v>14</v>
      </c>
    </row>
    <row r="16" spans="1:9" x14ac:dyDescent="0.2">
      <c r="A16" s="18">
        <v>41275</v>
      </c>
      <c r="B16" s="19">
        <v>31</v>
      </c>
      <c r="C16" s="19">
        <v>4</v>
      </c>
      <c r="D16" s="20">
        <v>4</v>
      </c>
      <c r="E16" s="20">
        <v>1</v>
      </c>
      <c r="F16" s="20">
        <v>8</v>
      </c>
      <c r="G16" s="19">
        <f t="shared" si="0"/>
        <v>22</v>
      </c>
      <c r="H16" s="19">
        <f t="shared" si="1"/>
        <v>14</v>
      </c>
    </row>
    <row r="17" spans="1:8" x14ac:dyDescent="0.2">
      <c r="A17" s="18">
        <v>41306</v>
      </c>
      <c r="B17" s="19">
        <v>28</v>
      </c>
      <c r="C17" s="19">
        <v>4</v>
      </c>
      <c r="D17" s="20">
        <v>4</v>
      </c>
      <c r="E17" s="20">
        <v>0</v>
      </c>
      <c r="F17" s="20">
        <v>8</v>
      </c>
      <c r="G17" s="19">
        <f t="shared" si="0"/>
        <v>20</v>
      </c>
      <c r="H17" s="19">
        <f t="shared" si="1"/>
        <v>12</v>
      </c>
    </row>
    <row r="18" spans="1:8" x14ac:dyDescent="0.2">
      <c r="A18" s="18">
        <v>41334</v>
      </c>
      <c r="B18" s="19">
        <v>31</v>
      </c>
      <c r="C18" s="19">
        <v>5</v>
      </c>
      <c r="D18" s="20">
        <v>5</v>
      </c>
      <c r="E18" s="20">
        <v>0</v>
      </c>
      <c r="F18" s="20">
        <v>7</v>
      </c>
      <c r="G18" s="19">
        <f t="shared" si="0"/>
        <v>21</v>
      </c>
      <c r="H18" s="19">
        <f t="shared" si="1"/>
        <v>14</v>
      </c>
    </row>
    <row r="19" spans="1:8" x14ac:dyDescent="0.2">
      <c r="A19" s="18">
        <v>41365</v>
      </c>
      <c r="B19" s="19">
        <v>30</v>
      </c>
      <c r="C19" s="19">
        <v>4</v>
      </c>
      <c r="D19" s="20">
        <v>4</v>
      </c>
      <c r="E19" s="20">
        <v>0</v>
      </c>
      <c r="F19" s="20">
        <v>6</v>
      </c>
      <c r="G19" s="19">
        <f t="shared" si="0"/>
        <v>22</v>
      </c>
      <c r="H19" s="19">
        <f t="shared" si="1"/>
        <v>16</v>
      </c>
    </row>
    <row r="20" spans="1:8" x14ac:dyDescent="0.2">
      <c r="A20" s="18">
        <v>41395</v>
      </c>
      <c r="B20" s="19">
        <v>31</v>
      </c>
      <c r="C20" s="19">
        <v>4</v>
      </c>
      <c r="D20" s="20">
        <v>4</v>
      </c>
      <c r="E20" s="20">
        <v>1</v>
      </c>
      <c r="F20" s="20">
        <v>5</v>
      </c>
      <c r="G20" s="19">
        <f t="shared" si="0"/>
        <v>22</v>
      </c>
      <c r="H20" s="19">
        <f t="shared" si="1"/>
        <v>17</v>
      </c>
    </row>
    <row r="21" spans="1:8" x14ac:dyDescent="0.2">
      <c r="A21" s="18">
        <v>41426</v>
      </c>
      <c r="B21" s="19">
        <v>30</v>
      </c>
      <c r="C21" s="19">
        <v>5</v>
      </c>
      <c r="D21" s="20">
        <v>5</v>
      </c>
      <c r="E21" s="20">
        <v>0</v>
      </c>
      <c r="F21" s="20">
        <v>5</v>
      </c>
      <c r="G21" s="19">
        <f t="shared" si="0"/>
        <v>20</v>
      </c>
      <c r="H21" s="19">
        <f t="shared" si="1"/>
        <v>15</v>
      </c>
    </row>
    <row r="22" spans="1:8" x14ac:dyDescent="0.2">
      <c r="A22" s="18">
        <v>41456</v>
      </c>
      <c r="B22" s="19">
        <v>31</v>
      </c>
      <c r="C22" s="19">
        <v>4</v>
      </c>
      <c r="D22" s="20">
        <v>4</v>
      </c>
      <c r="E22" s="20">
        <v>1</v>
      </c>
      <c r="F22" s="20">
        <v>4</v>
      </c>
      <c r="G22" s="19">
        <f t="shared" si="0"/>
        <v>22</v>
      </c>
      <c r="H22" s="19">
        <f t="shared" si="1"/>
        <v>18</v>
      </c>
    </row>
    <row r="23" spans="1:8" x14ac:dyDescent="0.2">
      <c r="A23" s="18">
        <v>41487</v>
      </c>
      <c r="B23" s="19">
        <v>31</v>
      </c>
      <c r="C23" s="19">
        <v>5</v>
      </c>
      <c r="D23" s="20">
        <v>4</v>
      </c>
      <c r="E23" s="20">
        <v>0</v>
      </c>
      <c r="F23" s="20">
        <v>4</v>
      </c>
      <c r="G23" s="19">
        <f t="shared" si="0"/>
        <v>22</v>
      </c>
      <c r="H23" s="19">
        <f t="shared" si="1"/>
        <v>18</v>
      </c>
    </row>
    <row r="24" spans="1:8" x14ac:dyDescent="0.2">
      <c r="A24" s="18">
        <v>41518</v>
      </c>
      <c r="B24" s="19">
        <v>30</v>
      </c>
      <c r="C24" s="19">
        <v>4</v>
      </c>
      <c r="D24" s="20">
        <v>5</v>
      </c>
      <c r="E24" s="20">
        <v>1</v>
      </c>
      <c r="F24" s="20">
        <v>5</v>
      </c>
      <c r="G24" s="19">
        <f t="shared" si="0"/>
        <v>20</v>
      </c>
      <c r="H24" s="19">
        <f t="shared" si="1"/>
        <v>15</v>
      </c>
    </row>
    <row r="25" spans="1:8" x14ac:dyDescent="0.2">
      <c r="A25" s="18">
        <v>41548</v>
      </c>
      <c r="B25" s="19">
        <v>31</v>
      </c>
      <c r="C25" s="19">
        <v>4</v>
      </c>
      <c r="D25" s="20">
        <v>4</v>
      </c>
      <c r="E25" s="20">
        <v>0</v>
      </c>
      <c r="F25" s="20">
        <v>6</v>
      </c>
      <c r="G25" s="19">
        <f t="shared" si="0"/>
        <v>23</v>
      </c>
      <c r="H25" s="19">
        <f t="shared" si="1"/>
        <v>17</v>
      </c>
    </row>
    <row r="26" spans="1:8" x14ac:dyDescent="0.2">
      <c r="A26" s="18">
        <v>41579</v>
      </c>
      <c r="B26" s="19">
        <v>30</v>
      </c>
      <c r="C26" s="19">
        <v>5</v>
      </c>
      <c r="D26" s="20">
        <v>4</v>
      </c>
      <c r="E26" s="20">
        <v>1</v>
      </c>
      <c r="F26" s="20">
        <v>6</v>
      </c>
      <c r="G26" s="19">
        <f t="shared" si="0"/>
        <v>20</v>
      </c>
      <c r="H26" s="19">
        <f t="shared" si="1"/>
        <v>14</v>
      </c>
    </row>
    <row r="27" spans="1:8" x14ac:dyDescent="0.2">
      <c r="A27" s="18">
        <v>41609</v>
      </c>
      <c r="B27" s="19">
        <v>31</v>
      </c>
      <c r="C27" s="19">
        <v>4</v>
      </c>
      <c r="D27" s="20">
        <v>5</v>
      </c>
      <c r="E27" s="20">
        <v>1</v>
      </c>
      <c r="F27" s="20">
        <v>6</v>
      </c>
      <c r="G27" s="19">
        <f t="shared" si="0"/>
        <v>21</v>
      </c>
      <c r="H27" s="19">
        <f t="shared" si="1"/>
        <v>15</v>
      </c>
    </row>
    <row r="28" spans="1:8" x14ac:dyDescent="0.2">
      <c r="A28" s="18">
        <v>41640</v>
      </c>
      <c r="B28" s="19">
        <v>31</v>
      </c>
      <c r="C28" s="19">
        <v>4</v>
      </c>
      <c r="D28" s="20">
        <v>4</v>
      </c>
      <c r="E28" s="20">
        <v>1</v>
      </c>
      <c r="F28" s="20">
        <v>8</v>
      </c>
      <c r="G28" s="19">
        <f t="shared" si="0"/>
        <v>22</v>
      </c>
      <c r="H28" s="19">
        <f t="shared" si="1"/>
        <v>14</v>
      </c>
    </row>
    <row r="29" spans="1:8" x14ac:dyDescent="0.2">
      <c r="A29" s="18">
        <v>41671</v>
      </c>
      <c r="B29" s="19">
        <v>28</v>
      </c>
      <c r="C29" s="19">
        <v>4</v>
      </c>
      <c r="D29" s="20">
        <v>4</v>
      </c>
      <c r="E29" s="20">
        <v>0</v>
      </c>
      <c r="F29" s="20">
        <v>8</v>
      </c>
      <c r="G29" s="19">
        <f t="shared" si="0"/>
        <v>20</v>
      </c>
      <c r="H29" s="19">
        <f t="shared" si="1"/>
        <v>12</v>
      </c>
    </row>
    <row r="30" spans="1:8" x14ac:dyDescent="0.2">
      <c r="A30" s="18">
        <v>41699</v>
      </c>
      <c r="B30" s="19">
        <v>31</v>
      </c>
      <c r="C30" s="19">
        <v>5</v>
      </c>
      <c r="D30" s="20">
        <v>5</v>
      </c>
      <c r="E30" s="20">
        <v>0</v>
      </c>
      <c r="F30" s="20">
        <v>7</v>
      </c>
      <c r="G30" s="19">
        <f t="shared" si="0"/>
        <v>21</v>
      </c>
      <c r="H30" s="19">
        <f t="shared" si="1"/>
        <v>14</v>
      </c>
    </row>
    <row r="31" spans="1:8" x14ac:dyDescent="0.2">
      <c r="A31" s="18">
        <v>41730</v>
      </c>
      <c r="B31" s="19">
        <v>30</v>
      </c>
      <c r="C31" s="19">
        <v>4</v>
      </c>
      <c r="D31" s="20">
        <v>4</v>
      </c>
      <c r="E31" s="20">
        <v>0</v>
      </c>
      <c r="F31" s="20">
        <v>6</v>
      </c>
      <c r="G31" s="19">
        <f t="shared" si="0"/>
        <v>22</v>
      </c>
      <c r="H31" s="19">
        <f t="shared" si="1"/>
        <v>16</v>
      </c>
    </row>
    <row r="32" spans="1:8" x14ac:dyDescent="0.2">
      <c r="A32" s="18">
        <v>41760</v>
      </c>
      <c r="B32" s="19">
        <v>31</v>
      </c>
      <c r="C32" s="19">
        <v>5</v>
      </c>
      <c r="D32" s="20">
        <v>4</v>
      </c>
      <c r="E32" s="20">
        <v>1</v>
      </c>
      <c r="F32" s="20">
        <v>5</v>
      </c>
      <c r="G32" s="19">
        <f t="shared" si="0"/>
        <v>21</v>
      </c>
      <c r="H32" s="19">
        <f t="shared" si="1"/>
        <v>16</v>
      </c>
    </row>
    <row r="33" spans="1:8" x14ac:dyDescent="0.2">
      <c r="A33" s="18">
        <v>41791</v>
      </c>
      <c r="B33" s="19">
        <v>30</v>
      </c>
      <c r="C33" s="19">
        <v>4</v>
      </c>
      <c r="D33" s="20">
        <v>5</v>
      </c>
      <c r="E33" s="20">
        <v>0</v>
      </c>
      <c r="F33" s="20">
        <v>5</v>
      </c>
      <c r="G33" s="19">
        <f t="shared" si="0"/>
        <v>21</v>
      </c>
      <c r="H33" s="19">
        <f t="shared" si="1"/>
        <v>16</v>
      </c>
    </row>
    <row r="34" spans="1:8" x14ac:dyDescent="0.2">
      <c r="A34" s="18">
        <v>41821</v>
      </c>
      <c r="B34" s="19">
        <v>31</v>
      </c>
      <c r="C34" s="19">
        <v>4</v>
      </c>
      <c r="D34" s="20">
        <v>4</v>
      </c>
      <c r="E34" s="20">
        <v>1</v>
      </c>
      <c r="F34" s="20">
        <v>4</v>
      </c>
      <c r="G34" s="19">
        <f t="shared" si="0"/>
        <v>22</v>
      </c>
      <c r="H34" s="19">
        <f t="shared" si="1"/>
        <v>18</v>
      </c>
    </row>
    <row r="35" spans="1:8" x14ac:dyDescent="0.2">
      <c r="A35" s="18">
        <v>41852</v>
      </c>
      <c r="B35" s="19">
        <v>31</v>
      </c>
      <c r="C35" s="19">
        <v>5</v>
      </c>
      <c r="D35" s="20">
        <v>5</v>
      </c>
      <c r="E35" s="20">
        <v>0</v>
      </c>
      <c r="F35" s="20">
        <v>4</v>
      </c>
      <c r="G35" s="19">
        <f t="shared" si="0"/>
        <v>21</v>
      </c>
      <c r="H35" s="19">
        <f t="shared" si="1"/>
        <v>17</v>
      </c>
    </row>
    <row r="36" spans="1:8" x14ac:dyDescent="0.2">
      <c r="A36" s="18">
        <v>41883</v>
      </c>
      <c r="B36" s="19">
        <v>30</v>
      </c>
      <c r="C36" s="19">
        <v>4</v>
      </c>
      <c r="D36" s="20">
        <v>4</v>
      </c>
      <c r="E36" s="20">
        <v>1</v>
      </c>
      <c r="F36" s="20">
        <v>5</v>
      </c>
      <c r="G36" s="19">
        <f t="shared" si="0"/>
        <v>21</v>
      </c>
      <c r="H36" s="19">
        <f t="shared" si="1"/>
        <v>16</v>
      </c>
    </row>
    <row r="37" spans="1:8" x14ac:dyDescent="0.2">
      <c r="A37" s="18">
        <v>41913</v>
      </c>
      <c r="B37" s="19">
        <v>31</v>
      </c>
      <c r="C37" s="19">
        <v>4</v>
      </c>
      <c r="D37" s="20">
        <v>4</v>
      </c>
      <c r="E37" s="20">
        <v>0</v>
      </c>
      <c r="F37" s="20">
        <v>6</v>
      </c>
      <c r="G37" s="19">
        <f t="shared" si="0"/>
        <v>23</v>
      </c>
      <c r="H37" s="19">
        <f t="shared" si="1"/>
        <v>17</v>
      </c>
    </row>
    <row r="38" spans="1:8" x14ac:dyDescent="0.2">
      <c r="A38" s="18">
        <v>41944</v>
      </c>
      <c r="B38" s="19">
        <v>30</v>
      </c>
      <c r="C38" s="19">
        <v>5</v>
      </c>
      <c r="D38" s="20">
        <v>5</v>
      </c>
      <c r="E38" s="20">
        <v>1</v>
      </c>
      <c r="F38" s="20">
        <v>6</v>
      </c>
      <c r="G38" s="19">
        <f t="shared" si="0"/>
        <v>19</v>
      </c>
      <c r="H38" s="19">
        <f t="shared" si="1"/>
        <v>13</v>
      </c>
    </row>
    <row r="39" spans="1:8" x14ac:dyDescent="0.2">
      <c r="A39" s="18">
        <v>41974</v>
      </c>
      <c r="B39" s="19">
        <v>31</v>
      </c>
      <c r="C39" s="19">
        <v>4</v>
      </c>
      <c r="D39" s="20">
        <v>4</v>
      </c>
      <c r="E39" s="20">
        <v>1</v>
      </c>
      <c r="F39" s="20">
        <v>6</v>
      </c>
      <c r="G39" s="19">
        <f t="shared" si="0"/>
        <v>22</v>
      </c>
      <c r="H39" s="19">
        <f t="shared" si="1"/>
        <v>16</v>
      </c>
    </row>
    <row r="40" spans="1:8" x14ac:dyDescent="0.2">
      <c r="A40" s="18">
        <v>42005</v>
      </c>
      <c r="B40" s="19">
        <v>31</v>
      </c>
      <c r="C40" s="19">
        <v>5</v>
      </c>
      <c r="D40" s="20">
        <v>4</v>
      </c>
      <c r="E40" s="20">
        <v>1</v>
      </c>
      <c r="F40" s="20">
        <v>8</v>
      </c>
      <c r="G40" s="19">
        <f t="shared" si="0"/>
        <v>21</v>
      </c>
      <c r="H40" s="19">
        <f t="shared" si="1"/>
        <v>13</v>
      </c>
    </row>
    <row r="41" spans="1:8" x14ac:dyDescent="0.2">
      <c r="A41" s="18">
        <v>42036</v>
      </c>
      <c r="B41" s="19">
        <v>28</v>
      </c>
      <c r="C41" s="19">
        <v>4</v>
      </c>
      <c r="D41" s="20">
        <v>4</v>
      </c>
      <c r="E41" s="20">
        <v>0</v>
      </c>
      <c r="F41" s="20">
        <v>8</v>
      </c>
      <c r="G41" s="19">
        <f t="shared" si="0"/>
        <v>20</v>
      </c>
      <c r="H41" s="19">
        <f t="shared" si="1"/>
        <v>12</v>
      </c>
    </row>
    <row r="42" spans="1:8" x14ac:dyDescent="0.2">
      <c r="A42" s="18">
        <v>42064</v>
      </c>
      <c r="B42" s="19">
        <v>31</v>
      </c>
      <c r="C42" s="19">
        <v>4</v>
      </c>
      <c r="D42" s="20">
        <v>5</v>
      </c>
      <c r="E42" s="20">
        <v>0</v>
      </c>
      <c r="F42" s="20">
        <v>7</v>
      </c>
      <c r="G42" s="19">
        <f t="shared" si="0"/>
        <v>22</v>
      </c>
      <c r="H42" s="19">
        <f t="shared" si="1"/>
        <v>15</v>
      </c>
    </row>
    <row r="43" spans="1:8" x14ac:dyDescent="0.2">
      <c r="A43" s="18">
        <v>42095</v>
      </c>
      <c r="B43" s="19">
        <v>30</v>
      </c>
      <c r="C43" s="19">
        <v>4</v>
      </c>
      <c r="D43" s="20">
        <v>4</v>
      </c>
      <c r="E43" s="20">
        <v>0</v>
      </c>
      <c r="F43" s="20">
        <v>6</v>
      </c>
      <c r="G43" s="19">
        <f t="shared" si="0"/>
        <v>22</v>
      </c>
      <c r="H43" s="19">
        <f t="shared" si="1"/>
        <v>16</v>
      </c>
    </row>
    <row r="44" spans="1:8" x14ac:dyDescent="0.2">
      <c r="A44" s="18">
        <v>42125</v>
      </c>
      <c r="B44" s="19">
        <v>31</v>
      </c>
      <c r="C44" s="19">
        <v>5</v>
      </c>
      <c r="D44" s="20">
        <v>5</v>
      </c>
      <c r="E44" s="20">
        <v>1</v>
      </c>
      <c r="F44" s="20">
        <v>5</v>
      </c>
      <c r="G44" s="19">
        <f t="shared" si="0"/>
        <v>20</v>
      </c>
      <c r="H44" s="19">
        <f t="shared" si="1"/>
        <v>15</v>
      </c>
    </row>
    <row r="45" spans="1:8" x14ac:dyDescent="0.2">
      <c r="A45" s="18">
        <v>42156</v>
      </c>
      <c r="B45" s="19">
        <v>30</v>
      </c>
      <c r="C45" s="19">
        <v>4</v>
      </c>
      <c r="D45" s="20">
        <v>4</v>
      </c>
      <c r="E45" s="20">
        <v>0</v>
      </c>
      <c r="F45" s="20">
        <v>5</v>
      </c>
      <c r="G45" s="19">
        <f t="shared" si="0"/>
        <v>22</v>
      </c>
      <c r="H45" s="19">
        <f t="shared" si="1"/>
        <v>17</v>
      </c>
    </row>
    <row r="46" spans="1:8" x14ac:dyDescent="0.2">
      <c r="A46" s="18">
        <v>42186</v>
      </c>
      <c r="B46" s="19">
        <v>31</v>
      </c>
      <c r="C46" s="19">
        <v>4</v>
      </c>
      <c r="D46" s="20">
        <v>4</v>
      </c>
      <c r="E46" s="20">
        <v>1</v>
      </c>
      <c r="F46" s="20">
        <v>4</v>
      </c>
      <c r="G46" s="19">
        <f t="shared" si="0"/>
        <v>22</v>
      </c>
      <c r="H46" s="19">
        <f t="shared" si="1"/>
        <v>18</v>
      </c>
    </row>
    <row r="47" spans="1:8" x14ac:dyDescent="0.2">
      <c r="A47" s="18">
        <v>42217</v>
      </c>
      <c r="B47" s="19">
        <v>31</v>
      </c>
      <c r="C47" s="19">
        <v>5</v>
      </c>
      <c r="D47" s="20">
        <v>5</v>
      </c>
      <c r="E47" s="20">
        <v>0</v>
      </c>
      <c r="F47" s="20">
        <v>4</v>
      </c>
      <c r="G47" s="19">
        <f t="shared" si="0"/>
        <v>21</v>
      </c>
      <c r="H47" s="19">
        <f t="shared" si="1"/>
        <v>17</v>
      </c>
    </row>
    <row r="48" spans="1:8" x14ac:dyDescent="0.2">
      <c r="A48" s="18">
        <v>42248</v>
      </c>
      <c r="B48" s="19">
        <v>30</v>
      </c>
      <c r="C48" s="19">
        <v>4</v>
      </c>
      <c r="D48" s="20">
        <v>4</v>
      </c>
      <c r="E48" s="20">
        <v>1</v>
      </c>
      <c r="F48" s="20">
        <v>5</v>
      </c>
      <c r="G48" s="19">
        <f t="shared" si="0"/>
        <v>21</v>
      </c>
      <c r="H48" s="19">
        <f t="shared" si="1"/>
        <v>16</v>
      </c>
    </row>
    <row r="49" spans="1:8" x14ac:dyDescent="0.2">
      <c r="A49" s="18">
        <v>42278</v>
      </c>
      <c r="B49" s="19">
        <v>31</v>
      </c>
      <c r="C49" s="19">
        <v>5</v>
      </c>
      <c r="D49" s="20">
        <v>4</v>
      </c>
      <c r="E49" s="20">
        <v>0</v>
      </c>
      <c r="F49" s="20">
        <v>6</v>
      </c>
      <c r="G49" s="19">
        <f t="shared" si="0"/>
        <v>22</v>
      </c>
      <c r="H49" s="19">
        <f t="shared" si="1"/>
        <v>16</v>
      </c>
    </row>
    <row r="50" spans="1:8" x14ac:dyDescent="0.2">
      <c r="A50" s="18">
        <v>42309</v>
      </c>
      <c r="B50" s="19">
        <v>30</v>
      </c>
      <c r="C50" s="19">
        <v>4</v>
      </c>
      <c r="D50" s="20">
        <v>5</v>
      </c>
      <c r="E50" s="20">
        <v>1</v>
      </c>
      <c r="F50" s="20">
        <v>6</v>
      </c>
      <c r="G50" s="19">
        <f t="shared" si="0"/>
        <v>20</v>
      </c>
      <c r="H50" s="19">
        <f t="shared" si="1"/>
        <v>14</v>
      </c>
    </row>
    <row r="51" spans="1:8" x14ac:dyDescent="0.2">
      <c r="A51" s="18">
        <v>42339</v>
      </c>
      <c r="B51" s="19">
        <v>31</v>
      </c>
      <c r="C51" s="19">
        <v>4</v>
      </c>
      <c r="D51" s="20">
        <v>4</v>
      </c>
      <c r="E51" s="20">
        <v>1</v>
      </c>
      <c r="F51" s="20">
        <v>6</v>
      </c>
      <c r="G51" s="19">
        <f t="shared" si="0"/>
        <v>22</v>
      </c>
      <c r="H51" s="19">
        <f t="shared" si="1"/>
        <v>16</v>
      </c>
    </row>
    <row r="52" spans="1:8" x14ac:dyDescent="0.2">
      <c r="A52" s="18">
        <v>42370</v>
      </c>
      <c r="B52" s="19">
        <v>31</v>
      </c>
      <c r="C52" s="19">
        <v>5</v>
      </c>
      <c r="D52" s="20">
        <v>5</v>
      </c>
      <c r="E52" s="20">
        <v>1</v>
      </c>
      <c r="F52" s="20">
        <v>8</v>
      </c>
      <c r="G52" s="19">
        <f t="shared" si="0"/>
        <v>20</v>
      </c>
      <c r="H52" s="19">
        <f t="shared" si="1"/>
        <v>12</v>
      </c>
    </row>
    <row r="53" spans="1:8" x14ac:dyDescent="0.2">
      <c r="A53" s="18">
        <v>42401</v>
      </c>
      <c r="B53" s="19">
        <v>29</v>
      </c>
      <c r="C53" s="19">
        <v>4</v>
      </c>
      <c r="D53" s="20">
        <v>4</v>
      </c>
      <c r="E53" s="20">
        <v>0</v>
      </c>
      <c r="F53" s="20">
        <v>8</v>
      </c>
      <c r="G53" s="19">
        <f t="shared" si="0"/>
        <v>21</v>
      </c>
      <c r="H53" s="19">
        <f t="shared" si="1"/>
        <v>13</v>
      </c>
    </row>
    <row r="54" spans="1:8" x14ac:dyDescent="0.2">
      <c r="A54" s="18">
        <v>42430</v>
      </c>
      <c r="B54" s="19">
        <v>31</v>
      </c>
      <c r="C54" s="19">
        <v>4</v>
      </c>
      <c r="D54" s="20">
        <v>4</v>
      </c>
      <c r="E54" s="20">
        <v>0</v>
      </c>
      <c r="F54" s="20">
        <v>7</v>
      </c>
      <c r="G54" s="19">
        <f t="shared" si="0"/>
        <v>23</v>
      </c>
      <c r="H54" s="19">
        <f t="shared" si="1"/>
        <v>16</v>
      </c>
    </row>
    <row r="55" spans="1:8" x14ac:dyDescent="0.2">
      <c r="A55" s="18">
        <v>42461</v>
      </c>
      <c r="B55" s="19">
        <v>30</v>
      </c>
      <c r="C55" s="19">
        <v>5</v>
      </c>
      <c r="D55" s="20">
        <v>4</v>
      </c>
      <c r="E55" s="20">
        <v>0</v>
      </c>
      <c r="F55" s="20">
        <v>6</v>
      </c>
      <c r="G55" s="19">
        <f t="shared" si="0"/>
        <v>21</v>
      </c>
      <c r="H55" s="19">
        <f t="shared" si="1"/>
        <v>15</v>
      </c>
    </row>
    <row r="56" spans="1:8" x14ac:dyDescent="0.2">
      <c r="A56" s="18">
        <v>42491</v>
      </c>
      <c r="B56" s="19">
        <v>31</v>
      </c>
      <c r="C56" s="19">
        <v>4</v>
      </c>
      <c r="D56" s="20">
        <v>5</v>
      </c>
      <c r="E56" s="20">
        <v>1</v>
      </c>
      <c r="F56" s="20">
        <v>5</v>
      </c>
      <c r="G56" s="19">
        <f t="shared" si="0"/>
        <v>21</v>
      </c>
      <c r="H56" s="19">
        <f t="shared" si="1"/>
        <v>16</v>
      </c>
    </row>
    <row r="57" spans="1:8" x14ac:dyDescent="0.2">
      <c r="A57" s="18">
        <v>42522</v>
      </c>
      <c r="B57" s="19">
        <v>30</v>
      </c>
      <c r="C57" s="19">
        <v>4</v>
      </c>
      <c r="D57" s="20">
        <v>4</v>
      </c>
      <c r="E57" s="20">
        <v>0</v>
      </c>
      <c r="F57" s="20">
        <v>5</v>
      </c>
      <c r="G57" s="19">
        <f t="shared" si="0"/>
        <v>22</v>
      </c>
      <c r="H57" s="19">
        <f t="shared" si="1"/>
        <v>17</v>
      </c>
    </row>
    <row r="58" spans="1:8" x14ac:dyDescent="0.2">
      <c r="A58" s="18">
        <v>42552</v>
      </c>
      <c r="B58" s="19">
        <v>31</v>
      </c>
      <c r="C58" s="19">
        <v>5</v>
      </c>
      <c r="D58" s="20">
        <v>5</v>
      </c>
      <c r="E58" s="20">
        <v>1</v>
      </c>
      <c r="F58" s="20">
        <v>4</v>
      </c>
      <c r="G58" s="19">
        <f t="shared" si="0"/>
        <v>20</v>
      </c>
      <c r="H58" s="19">
        <f t="shared" si="1"/>
        <v>16</v>
      </c>
    </row>
    <row r="59" spans="1:8" x14ac:dyDescent="0.2">
      <c r="A59" s="18">
        <v>42583</v>
      </c>
      <c r="B59" s="19">
        <v>31</v>
      </c>
      <c r="C59" s="19">
        <v>4</v>
      </c>
      <c r="D59" s="20">
        <v>4</v>
      </c>
      <c r="E59" s="20">
        <v>0</v>
      </c>
      <c r="F59" s="20">
        <v>4</v>
      </c>
      <c r="G59" s="19">
        <f t="shared" si="0"/>
        <v>23</v>
      </c>
      <c r="H59" s="19">
        <f t="shared" si="1"/>
        <v>19</v>
      </c>
    </row>
    <row r="60" spans="1:8" x14ac:dyDescent="0.2">
      <c r="A60" s="18">
        <v>42614</v>
      </c>
      <c r="B60" s="19">
        <v>30</v>
      </c>
      <c r="C60" s="19">
        <v>4</v>
      </c>
      <c r="D60" s="20">
        <v>4</v>
      </c>
      <c r="E60" s="20">
        <v>1</v>
      </c>
      <c r="F60" s="20">
        <v>5</v>
      </c>
      <c r="G60" s="19">
        <f t="shared" si="0"/>
        <v>21</v>
      </c>
      <c r="H60" s="19">
        <f t="shared" si="1"/>
        <v>16</v>
      </c>
    </row>
    <row r="61" spans="1:8" x14ac:dyDescent="0.2">
      <c r="A61" s="18">
        <v>42644</v>
      </c>
      <c r="B61" s="19">
        <v>31</v>
      </c>
      <c r="C61" s="19">
        <v>5</v>
      </c>
      <c r="D61" s="20">
        <v>5</v>
      </c>
      <c r="E61" s="20">
        <v>0</v>
      </c>
      <c r="F61" s="20">
        <v>6</v>
      </c>
      <c r="G61" s="19">
        <f t="shared" si="0"/>
        <v>21</v>
      </c>
      <c r="H61" s="19">
        <f t="shared" si="1"/>
        <v>15</v>
      </c>
    </row>
    <row r="62" spans="1:8" x14ac:dyDescent="0.2">
      <c r="A62" s="18">
        <v>42675</v>
      </c>
      <c r="B62" s="19">
        <v>30</v>
      </c>
      <c r="C62" s="19">
        <v>4</v>
      </c>
      <c r="D62" s="20">
        <v>4</v>
      </c>
      <c r="E62" s="20">
        <v>1</v>
      </c>
      <c r="F62" s="20">
        <v>6</v>
      </c>
      <c r="G62" s="19">
        <f t="shared" si="0"/>
        <v>21</v>
      </c>
      <c r="H62" s="19">
        <f t="shared" si="1"/>
        <v>15</v>
      </c>
    </row>
    <row r="63" spans="1:8" x14ac:dyDescent="0.2">
      <c r="A63" s="18">
        <v>42705</v>
      </c>
      <c r="B63" s="19">
        <v>31</v>
      </c>
      <c r="C63" s="19">
        <v>5</v>
      </c>
      <c r="D63" s="20">
        <v>4</v>
      </c>
      <c r="E63" s="20">
        <v>1</v>
      </c>
      <c r="F63" s="20">
        <v>6</v>
      </c>
      <c r="G63" s="19">
        <f t="shared" si="0"/>
        <v>21</v>
      </c>
      <c r="H63" s="19">
        <f t="shared" si="1"/>
        <v>15</v>
      </c>
    </row>
    <row r="64" spans="1:8" x14ac:dyDescent="0.2">
      <c r="A64" s="18">
        <v>42736</v>
      </c>
      <c r="B64" s="19">
        <v>31</v>
      </c>
      <c r="C64" s="19">
        <v>4</v>
      </c>
      <c r="D64" s="20">
        <v>5</v>
      </c>
      <c r="E64" s="20">
        <v>1</v>
      </c>
      <c r="F64" s="20">
        <v>8</v>
      </c>
      <c r="G64" s="19">
        <f t="shared" si="0"/>
        <v>21</v>
      </c>
      <c r="H64" s="19">
        <f t="shared" si="1"/>
        <v>13</v>
      </c>
    </row>
    <row r="65" spans="1:8" x14ac:dyDescent="0.2">
      <c r="A65" s="18">
        <v>42767</v>
      </c>
      <c r="B65" s="19">
        <v>28</v>
      </c>
      <c r="C65" s="19">
        <v>4</v>
      </c>
      <c r="D65" s="20">
        <v>4</v>
      </c>
      <c r="E65" s="20">
        <v>0</v>
      </c>
      <c r="F65" s="20">
        <v>8</v>
      </c>
      <c r="G65" s="19">
        <f t="shared" si="0"/>
        <v>20</v>
      </c>
      <c r="H65" s="19">
        <f t="shared" si="1"/>
        <v>12</v>
      </c>
    </row>
    <row r="66" spans="1:8" x14ac:dyDescent="0.2">
      <c r="A66" s="18">
        <v>42795</v>
      </c>
      <c r="B66" s="19">
        <v>31</v>
      </c>
      <c r="C66" s="19">
        <v>4</v>
      </c>
      <c r="D66" s="20">
        <v>4</v>
      </c>
      <c r="E66" s="20">
        <v>0</v>
      </c>
      <c r="F66" s="20">
        <v>7</v>
      </c>
      <c r="G66" s="19">
        <f t="shared" si="0"/>
        <v>23</v>
      </c>
      <c r="H66" s="19">
        <f t="shared" si="1"/>
        <v>16</v>
      </c>
    </row>
    <row r="67" spans="1:8" x14ac:dyDescent="0.2">
      <c r="A67" s="18">
        <v>42826</v>
      </c>
      <c r="B67" s="19">
        <v>30</v>
      </c>
      <c r="C67" s="19">
        <v>5</v>
      </c>
      <c r="D67" s="20">
        <v>5</v>
      </c>
      <c r="E67" s="20">
        <v>0</v>
      </c>
      <c r="F67" s="20">
        <v>6</v>
      </c>
      <c r="G67" s="19">
        <f t="shared" si="0"/>
        <v>20</v>
      </c>
      <c r="H67" s="19">
        <f t="shared" si="1"/>
        <v>14</v>
      </c>
    </row>
    <row r="68" spans="1:8" x14ac:dyDescent="0.2">
      <c r="A68" s="18">
        <v>42856</v>
      </c>
      <c r="B68" s="19">
        <v>31</v>
      </c>
      <c r="C68" s="19">
        <v>4</v>
      </c>
      <c r="D68" s="20">
        <v>4</v>
      </c>
      <c r="E68" s="20">
        <v>1</v>
      </c>
      <c r="F68" s="20">
        <v>5</v>
      </c>
      <c r="G68" s="19">
        <f t="shared" si="0"/>
        <v>22</v>
      </c>
      <c r="H68" s="19">
        <f t="shared" si="1"/>
        <v>17</v>
      </c>
    </row>
    <row r="69" spans="1:8" x14ac:dyDescent="0.2">
      <c r="A69" s="18">
        <v>42887</v>
      </c>
      <c r="B69" s="19">
        <v>30</v>
      </c>
      <c r="C69" s="19">
        <v>4</v>
      </c>
      <c r="D69" s="20">
        <v>4</v>
      </c>
      <c r="E69" s="20">
        <v>0</v>
      </c>
      <c r="F69" s="20">
        <v>5</v>
      </c>
      <c r="G69" s="19">
        <f t="shared" ref="G69:G132" si="2">+$B69-$C69-$D69-$E69</f>
        <v>22</v>
      </c>
      <c r="H69" s="19">
        <f t="shared" ref="H69:H132" si="3">+$B69-$C69-$D69-$E69-$F69</f>
        <v>17</v>
      </c>
    </row>
    <row r="70" spans="1:8" x14ac:dyDescent="0.2">
      <c r="A70" s="18">
        <v>42917</v>
      </c>
      <c r="B70" s="19">
        <v>31</v>
      </c>
      <c r="C70" s="19">
        <v>5</v>
      </c>
      <c r="D70" s="20">
        <v>5</v>
      </c>
      <c r="E70" s="20">
        <v>1</v>
      </c>
      <c r="F70" s="20">
        <v>4</v>
      </c>
      <c r="G70" s="19">
        <f t="shared" si="2"/>
        <v>20</v>
      </c>
      <c r="H70" s="19">
        <f t="shared" si="3"/>
        <v>16</v>
      </c>
    </row>
    <row r="71" spans="1:8" x14ac:dyDescent="0.2">
      <c r="A71" s="18">
        <v>42948</v>
      </c>
      <c r="B71" s="19">
        <v>31</v>
      </c>
      <c r="C71" s="19">
        <v>4</v>
      </c>
      <c r="D71" s="20">
        <v>4</v>
      </c>
      <c r="E71" s="20">
        <v>0</v>
      </c>
      <c r="F71" s="20">
        <v>4</v>
      </c>
      <c r="G71" s="19">
        <f t="shared" si="2"/>
        <v>23</v>
      </c>
      <c r="H71" s="19">
        <f t="shared" si="3"/>
        <v>19</v>
      </c>
    </row>
    <row r="72" spans="1:8" x14ac:dyDescent="0.2">
      <c r="A72" s="18">
        <v>42979</v>
      </c>
      <c r="B72" s="19">
        <v>30</v>
      </c>
      <c r="C72" s="19">
        <v>5</v>
      </c>
      <c r="D72" s="20">
        <v>4</v>
      </c>
      <c r="E72" s="20">
        <v>1</v>
      </c>
      <c r="F72" s="20">
        <v>5</v>
      </c>
      <c r="G72" s="19">
        <f t="shared" si="2"/>
        <v>20</v>
      </c>
      <c r="H72" s="19">
        <f t="shared" si="3"/>
        <v>15</v>
      </c>
    </row>
    <row r="73" spans="1:8" x14ac:dyDescent="0.2">
      <c r="A73" s="18">
        <v>43009</v>
      </c>
      <c r="B73" s="19">
        <v>31</v>
      </c>
      <c r="C73" s="19">
        <v>4</v>
      </c>
      <c r="D73" s="20">
        <v>5</v>
      </c>
      <c r="E73" s="20">
        <v>0</v>
      </c>
      <c r="F73" s="20">
        <v>6</v>
      </c>
      <c r="G73" s="19">
        <f t="shared" si="2"/>
        <v>22</v>
      </c>
      <c r="H73" s="19">
        <f t="shared" si="3"/>
        <v>16</v>
      </c>
    </row>
    <row r="74" spans="1:8" x14ac:dyDescent="0.2">
      <c r="A74" s="18">
        <v>43040</v>
      </c>
      <c r="B74" s="19">
        <v>30</v>
      </c>
      <c r="C74" s="19">
        <v>4</v>
      </c>
      <c r="D74" s="20">
        <v>4</v>
      </c>
      <c r="E74" s="20">
        <v>1</v>
      </c>
      <c r="F74" s="20">
        <v>6</v>
      </c>
      <c r="G74" s="19">
        <f t="shared" si="2"/>
        <v>21</v>
      </c>
      <c r="H74" s="19">
        <f t="shared" si="3"/>
        <v>15</v>
      </c>
    </row>
    <row r="75" spans="1:8" x14ac:dyDescent="0.2">
      <c r="A75" s="18">
        <v>43070</v>
      </c>
      <c r="B75" s="19">
        <v>31</v>
      </c>
      <c r="C75" s="19">
        <v>5</v>
      </c>
      <c r="D75" s="20">
        <v>5</v>
      </c>
      <c r="E75" s="20">
        <v>1</v>
      </c>
      <c r="F75" s="20">
        <v>6</v>
      </c>
      <c r="G75" s="19">
        <f t="shared" si="2"/>
        <v>20</v>
      </c>
      <c r="H75" s="19">
        <f t="shared" si="3"/>
        <v>14</v>
      </c>
    </row>
    <row r="76" spans="1:8" x14ac:dyDescent="0.2">
      <c r="A76" s="18">
        <v>43101</v>
      </c>
      <c r="B76" s="19">
        <v>31</v>
      </c>
      <c r="C76" s="19">
        <v>4</v>
      </c>
      <c r="D76" s="20">
        <v>4</v>
      </c>
      <c r="E76" s="20">
        <v>1</v>
      </c>
      <c r="F76" s="20">
        <v>8</v>
      </c>
      <c r="G76" s="19">
        <f t="shared" si="2"/>
        <v>22</v>
      </c>
      <c r="H76" s="19">
        <f t="shared" si="3"/>
        <v>14</v>
      </c>
    </row>
    <row r="77" spans="1:8" x14ac:dyDescent="0.2">
      <c r="A77" s="18">
        <v>43132</v>
      </c>
      <c r="B77" s="19">
        <v>28</v>
      </c>
      <c r="C77" s="19">
        <v>4</v>
      </c>
      <c r="D77" s="20">
        <v>4</v>
      </c>
      <c r="E77" s="20">
        <v>0</v>
      </c>
      <c r="F77" s="20">
        <v>8</v>
      </c>
      <c r="G77" s="19">
        <f t="shared" si="2"/>
        <v>20</v>
      </c>
      <c r="H77" s="19">
        <f t="shared" si="3"/>
        <v>12</v>
      </c>
    </row>
    <row r="78" spans="1:8" x14ac:dyDescent="0.2">
      <c r="A78" s="18">
        <v>43160</v>
      </c>
      <c r="B78" s="19">
        <v>31</v>
      </c>
      <c r="C78" s="19">
        <v>5</v>
      </c>
      <c r="D78" s="20">
        <v>4</v>
      </c>
      <c r="E78" s="20">
        <v>0</v>
      </c>
      <c r="F78" s="20">
        <v>7</v>
      </c>
      <c r="G78" s="19">
        <f t="shared" si="2"/>
        <v>22</v>
      </c>
      <c r="H78" s="19">
        <f t="shared" si="3"/>
        <v>15</v>
      </c>
    </row>
    <row r="79" spans="1:8" x14ac:dyDescent="0.2">
      <c r="A79" s="18">
        <v>43191</v>
      </c>
      <c r="B79" s="19">
        <v>30</v>
      </c>
      <c r="C79" s="19">
        <v>4</v>
      </c>
      <c r="D79" s="20">
        <v>5</v>
      </c>
      <c r="E79" s="20">
        <v>0</v>
      </c>
      <c r="F79" s="20">
        <v>6</v>
      </c>
      <c r="G79" s="19">
        <f t="shared" si="2"/>
        <v>21</v>
      </c>
      <c r="H79" s="19">
        <f t="shared" si="3"/>
        <v>15</v>
      </c>
    </row>
    <row r="80" spans="1:8" x14ac:dyDescent="0.2">
      <c r="A80" s="18">
        <v>43221</v>
      </c>
      <c r="B80" s="19">
        <v>31</v>
      </c>
      <c r="C80" s="19">
        <v>4</v>
      </c>
      <c r="D80" s="20">
        <v>4</v>
      </c>
      <c r="E80" s="20">
        <v>1</v>
      </c>
      <c r="F80" s="20">
        <v>5</v>
      </c>
      <c r="G80" s="19">
        <f t="shared" si="2"/>
        <v>22</v>
      </c>
      <c r="H80" s="19">
        <f t="shared" si="3"/>
        <v>17</v>
      </c>
    </row>
    <row r="81" spans="1:8" x14ac:dyDescent="0.2">
      <c r="A81" s="18">
        <v>43252</v>
      </c>
      <c r="B81" s="19">
        <v>30</v>
      </c>
      <c r="C81" s="19">
        <v>5</v>
      </c>
      <c r="D81" s="20">
        <v>4</v>
      </c>
      <c r="E81" s="20">
        <v>0</v>
      </c>
      <c r="F81" s="20">
        <v>5</v>
      </c>
      <c r="G81" s="19">
        <f t="shared" si="2"/>
        <v>21</v>
      </c>
      <c r="H81" s="19">
        <f t="shared" si="3"/>
        <v>16</v>
      </c>
    </row>
    <row r="82" spans="1:8" x14ac:dyDescent="0.2">
      <c r="A82" s="18">
        <v>43282</v>
      </c>
      <c r="B82" s="19">
        <v>31</v>
      </c>
      <c r="C82" s="19">
        <v>4</v>
      </c>
      <c r="D82" s="20">
        <v>5</v>
      </c>
      <c r="E82" s="20">
        <v>1</v>
      </c>
      <c r="F82" s="20">
        <v>4</v>
      </c>
      <c r="G82" s="19">
        <f t="shared" si="2"/>
        <v>21</v>
      </c>
      <c r="H82" s="19">
        <f t="shared" si="3"/>
        <v>17</v>
      </c>
    </row>
    <row r="83" spans="1:8" x14ac:dyDescent="0.2">
      <c r="A83" s="18">
        <v>43313</v>
      </c>
      <c r="B83" s="19">
        <v>31</v>
      </c>
      <c r="C83" s="19">
        <v>4</v>
      </c>
      <c r="D83" s="20">
        <v>4</v>
      </c>
      <c r="E83" s="20">
        <v>0</v>
      </c>
      <c r="F83" s="20">
        <v>4</v>
      </c>
      <c r="G83" s="19">
        <f t="shared" si="2"/>
        <v>23</v>
      </c>
      <c r="H83" s="19">
        <f t="shared" si="3"/>
        <v>19</v>
      </c>
    </row>
    <row r="84" spans="1:8" x14ac:dyDescent="0.2">
      <c r="A84" s="18">
        <v>43344</v>
      </c>
      <c r="B84" s="19">
        <v>30</v>
      </c>
      <c r="C84" s="19">
        <v>5</v>
      </c>
      <c r="D84" s="20">
        <v>5</v>
      </c>
      <c r="E84" s="20">
        <v>1</v>
      </c>
      <c r="F84" s="20">
        <v>5</v>
      </c>
      <c r="G84" s="19">
        <f t="shared" si="2"/>
        <v>19</v>
      </c>
      <c r="H84" s="19">
        <f t="shared" si="3"/>
        <v>14</v>
      </c>
    </row>
    <row r="85" spans="1:8" x14ac:dyDescent="0.2">
      <c r="A85" s="18">
        <v>43374</v>
      </c>
      <c r="B85" s="19">
        <v>31</v>
      </c>
      <c r="C85" s="19">
        <v>4</v>
      </c>
      <c r="D85" s="20">
        <v>4</v>
      </c>
      <c r="E85" s="20">
        <v>0</v>
      </c>
      <c r="F85" s="20">
        <v>6</v>
      </c>
      <c r="G85" s="19">
        <f t="shared" si="2"/>
        <v>23</v>
      </c>
      <c r="H85" s="19">
        <f t="shared" si="3"/>
        <v>17</v>
      </c>
    </row>
    <row r="86" spans="1:8" x14ac:dyDescent="0.2">
      <c r="A86" s="18">
        <v>43405</v>
      </c>
      <c r="B86" s="19">
        <v>30</v>
      </c>
      <c r="C86" s="19">
        <v>4</v>
      </c>
      <c r="D86" s="20">
        <v>4</v>
      </c>
      <c r="E86" s="20">
        <v>1</v>
      </c>
      <c r="F86" s="20">
        <v>6</v>
      </c>
      <c r="G86" s="19">
        <f t="shared" si="2"/>
        <v>21</v>
      </c>
      <c r="H86" s="19">
        <f t="shared" si="3"/>
        <v>15</v>
      </c>
    </row>
    <row r="87" spans="1:8" x14ac:dyDescent="0.2">
      <c r="A87" s="18">
        <v>43435</v>
      </c>
      <c r="B87" s="19">
        <v>31</v>
      </c>
      <c r="C87" s="19">
        <v>5</v>
      </c>
      <c r="D87" s="20">
        <v>5</v>
      </c>
      <c r="E87" s="20">
        <v>1</v>
      </c>
      <c r="F87" s="20">
        <v>6</v>
      </c>
      <c r="G87" s="19">
        <f t="shared" si="2"/>
        <v>20</v>
      </c>
      <c r="H87" s="19">
        <f t="shared" si="3"/>
        <v>14</v>
      </c>
    </row>
    <row r="88" spans="1:8" x14ac:dyDescent="0.2">
      <c r="A88" s="18">
        <v>43466</v>
      </c>
      <c r="B88" s="19">
        <v>31</v>
      </c>
      <c r="C88" s="19">
        <v>4</v>
      </c>
      <c r="D88" s="20">
        <v>4</v>
      </c>
      <c r="E88" s="20">
        <v>1</v>
      </c>
      <c r="F88" s="20">
        <v>8</v>
      </c>
      <c r="G88" s="19">
        <f t="shared" si="2"/>
        <v>22</v>
      </c>
      <c r="H88" s="19">
        <f t="shared" si="3"/>
        <v>14</v>
      </c>
    </row>
    <row r="89" spans="1:8" x14ac:dyDescent="0.2">
      <c r="A89" s="18">
        <v>43497</v>
      </c>
      <c r="B89" s="19">
        <v>28</v>
      </c>
      <c r="C89" s="19">
        <v>4</v>
      </c>
      <c r="D89" s="20">
        <v>4</v>
      </c>
      <c r="E89" s="20">
        <v>0</v>
      </c>
      <c r="F89" s="20">
        <v>8</v>
      </c>
      <c r="G89" s="19">
        <f t="shared" si="2"/>
        <v>20</v>
      </c>
      <c r="H89" s="19">
        <f t="shared" si="3"/>
        <v>12</v>
      </c>
    </row>
    <row r="90" spans="1:8" x14ac:dyDescent="0.2">
      <c r="A90" s="18">
        <v>43525</v>
      </c>
      <c r="B90" s="19">
        <v>31</v>
      </c>
      <c r="C90" s="19">
        <v>5</v>
      </c>
      <c r="D90" s="20">
        <v>5</v>
      </c>
      <c r="E90" s="20">
        <v>0</v>
      </c>
      <c r="F90" s="20">
        <v>7</v>
      </c>
      <c r="G90" s="19">
        <f t="shared" si="2"/>
        <v>21</v>
      </c>
      <c r="H90" s="19">
        <f t="shared" si="3"/>
        <v>14</v>
      </c>
    </row>
    <row r="91" spans="1:8" x14ac:dyDescent="0.2">
      <c r="A91" s="18">
        <v>43556</v>
      </c>
      <c r="B91" s="19">
        <v>30</v>
      </c>
      <c r="C91" s="19">
        <v>4</v>
      </c>
      <c r="D91" s="20">
        <v>4</v>
      </c>
      <c r="E91" s="20">
        <v>0</v>
      </c>
      <c r="F91" s="20">
        <v>6</v>
      </c>
      <c r="G91" s="19">
        <f t="shared" si="2"/>
        <v>22</v>
      </c>
      <c r="H91" s="19">
        <f t="shared" si="3"/>
        <v>16</v>
      </c>
    </row>
    <row r="92" spans="1:8" x14ac:dyDescent="0.2">
      <c r="A92" s="18">
        <v>43586</v>
      </c>
      <c r="B92" s="19">
        <v>31</v>
      </c>
      <c r="C92" s="19">
        <v>4</v>
      </c>
      <c r="D92" s="20">
        <v>4</v>
      </c>
      <c r="E92" s="20">
        <v>1</v>
      </c>
      <c r="F92" s="20">
        <v>5</v>
      </c>
      <c r="G92" s="19">
        <f t="shared" si="2"/>
        <v>22</v>
      </c>
      <c r="H92" s="19">
        <f t="shared" si="3"/>
        <v>17</v>
      </c>
    </row>
    <row r="93" spans="1:8" x14ac:dyDescent="0.2">
      <c r="A93" s="18">
        <v>43617</v>
      </c>
      <c r="B93" s="19">
        <v>30</v>
      </c>
      <c r="C93" s="19">
        <v>5</v>
      </c>
      <c r="D93" s="20">
        <v>5</v>
      </c>
      <c r="E93" s="20">
        <v>0</v>
      </c>
      <c r="F93" s="20">
        <v>5</v>
      </c>
      <c r="G93" s="19">
        <f t="shared" si="2"/>
        <v>20</v>
      </c>
      <c r="H93" s="19">
        <f t="shared" si="3"/>
        <v>15</v>
      </c>
    </row>
    <row r="94" spans="1:8" x14ac:dyDescent="0.2">
      <c r="A94" s="18">
        <v>43647</v>
      </c>
      <c r="B94" s="19">
        <v>31</v>
      </c>
      <c r="C94" s="19">
        <v>4</v>
      </c>
      <c r="D94" s="20">
        <v>4</v>
      </c>
      <c r="E94" s="20">
        <v>1</v>
      </c>
      <c r="F94" s="20">
        <v>4</v>
      </c>
      <c r="G94" s="19">
        <f t="shared" si="2"/>
        <v>22</v>
      </c>
      <c r="H94" s="19">
        <f t="shared" si="3"/>
        <v>18</v>
      </c>
    </row>
    <row r="95" spans="1:8" x14ac:dyDescent="0.2">
      <c r="A95" s="18">
        <v>43678</v>
      </c>
      <c r="B95" s="19">
        <v>31</v>
      </c>
      <c r="C95" s="19">
        <v>5</v>
      </c>
      <c r="D95" s="20">
        <v>4</v>
      </c>
      <c r="E95" s="20">
        <v>0</v>
      </c>
      <c r="F95" s="20">
        <v>4</v>
      </c>
      <c r="G95" s="19">
        <f t="shared" si="2"/>
        <v>22</v>
      </c>
      <c r="H95" s="19">
        <f t="shared" si="3"/>
        <v>18</v>
      </c>
    </row>
    <row r="96" spans="1:8" x14ac:dyDescent="0.2">
      <c r="A96" s="18">
        <v>43709</v>
      </c>
      <c r="B96" s="19">
        <v>30</v>
      </c>
      <c r="C96" s="19">
        <v>4</v>
      </c>
      <c r="D96" s="20">
        <v>5</v>
      </c>
      <c r="E96" s="20">
        <v>1</v>
      </c>
      <c r="F96" s="20">
        <v>5</v>
      </c>
      <c r="G96" s="19">
        <f t="shared" si="2"/>
        <v>20</v>
      </c>
      <c r="H96" s="19">
        <f t="shared" si="3"/>
        <v>15</v>
      </c>
    </row>
    <row r="97" spans="1:8" x14ac:dyDescent="0.2">
      <c r="A97" s="18">
        <v>43739</v>
      </c>
      <c r="B97" s="19">
        <v>31</v>
      </c>
      <c r="C97" s="19">
        <v>4</v>
      </c>
      <c r="D97" s="20">
        <v>4</v>
      </c>
      <c r="E97" s="20">
        <v>0</v>
      </c>
      <c r="F97" s="20">
        <v>6</v>
      </c>
      <c r="G97" s="19">
        <f t="shared" si="2"/>
        <v>23</v>
      </c>
      <c r="H97" s="19">
        <f t="shared" si="3"/>
        <v>17</v>
      </c>
    </row>
    <row r="98" spans="1:8" x14ac:dyDescent="0.2">
      <c r="A98" s="18">
        <v>43770</v>
      </c>
      <c r="B98" s="19">
        <v>30</v>
      </c>
      <c r="C98" s="19">
        <v>5</v>
      </c>
      <c r="D98" s="20">
        <v>4</v>
      </c>
      <c r="E98" s="20">
        <v>1</v>
      </c>
      <c r="F98" s="20">
        <v>6</v>
      </c>
      <c r="G98" s="19">
        <f t="shared" si="2"/>
        <v>20</v>
      </c>
      <c r="H98" s="19">
        <f t="shared" si="3"/>
        <v>14</v>
      </c>
    </row>
    <row r="99" spans="1:8" x14ac:dyDescent="0.2">
      <c r="A99" s="18">
        <v>43800</v>
      </c>
      <c r="B99" s="19">
        <v>31</v>
      </c>
      <c r="C99" s="19">
        <v>4</v>
      </c>
      <c r="D99" s="20">
        <v>5</v>
      </c>
      <c r="E99" s="20">
        <v>1</v>
      </c>
      <c r="F99" s="20">
        <v>6</v>
      </c>
      <c r="G99" s="19">
        <f t="shared" si="2"/>
        <v>21</v>
      </c>
      <c r="H99" s="19">
        <f t="shared" si="3"/>
        <v>15</v>
      </c>
    </row>
    <row r="100" spans="1:8" x14ac:dyDescent="0.2">
      <c r="A100" s="18">
        <v>43831</v>
      </c>
      <c r="B100" s="19">
        <v>31</v>
      </c>
      <c r="C100" s="19">
        <v>4</v>
      </c>
      <c r="D100" s="20">
        <v>4</v>
      </c>
      <c r="E100" s="20">
        <v>1</v>
      </c>
      <c r="F100" s="20">
        <v>8</v>
      </c>
      <c r="G100" s="19">
        <f t="shared" si="2"/>
        <v>22</v>
      </c>
      <c r="H100" s="19">
        <f t="shared" si="3"/>
        <v>14</v>
      </c>
    </row>
    <row r="101" spans="1:8" x14ac:dyDescent="0.2">
      <c r="A101" s="18">
        <v>43862</v>
      </c>
      <c r="B101" s="19">
        <v>29</v>
      </c>
      <c r="C101" s="19">
        <v>5</v>
      </c>
      <c r="D101" s="20">
        <v>4</v>
      </c>
      <c r="E101" s="20">
        <v>0</v>
      </c>
      <c r="F101" s="20">
        <v>8</v>
      </c>
      <c r="G101" s="19">
        <f t="shared" si="2"/>
        <v>20</v>
      </c>
      <c r="H101" s="19">
        <f t="shared" si="3"/>
        <v>12</v>
      </c>
    </row>
    <row r="102" spans="1:8" x14ac:dyDescent="0.2">
      <c r="A102" s="18">
        <v>43891</v>
      </c>
      <c r="B102" s="19">
        <v>31</v>
      </c>
      <c r="C102" s="19">
        <v>4</v>
      </c>
      <c r="D102" s="20">
        <v>5</v>
      </c>
      <c r="E102" s="20">
        <v>0</v>
      </c>
      <c r="F102" s="20">
        <v>7</v>
      </c>
      <c r="G102" s="19">
        <f t="shared" si="2"/>
        <v>22</v>
      </c>
      <c r="H102" s="19">
        <f t="shared" si="3"/>
        <v>15</v>
      </c>
    </row>
    <row r="103" spans="1:8" x14ac:dyDescent="0.2">
      <c r="A103" s="18">
        <v>43922</v>
      </c>
      <c r="B103" s="19">
        <v>30</v>
      </c>
      <c r="C103" s="19">
        <v>4</v>
      </c>
      <c r="D103" s="20">
        <v>4</v>
      </c>
      <c r="E103" s="20">
        <v>0</v>
      </c>
      <c r="F103" s="20">
        <v>6</v>
      </c>
      <c r="G103" s="19">
        <f t="shared" si="2"/>
        <v>22</v>
      </c>
      <c r="H103" s="19">
        <f t="shared" si="3"/>
        <v>16</v>
      </c>
    </row>
    <row r="104" spans="1:8" x14ac:dyDescent="0.2">
      <c r="A104" s="18">
        <v>43952</v>
      </c>
      <c r="B104" s="19">
        <v>31</v>
      </c>
      <c r="C104" s="19">
        <v>5</v>
      </c>
      <c r="D104" s="20">
        <v>5</v>
      </c>
      <c r="E104" s="20">
        <v>1</v>
      </c>
      <c r="F104" s="20">
        <v>5</v>
      </c>
      <c r="G104" s="19">
        <f t="shared" si="2"/>
        <v>20</v>
      </c>
      <c r="H104" s="19">
        <f t="shared" si="3"/>
        <v>15</v>
      </c>
    </row>
    <row r="105" spans="1:8" x14ac:dyDescent="0.2">
      <c r="A105" s="18">
        <v>43983</v>
      </c>
      <c r="B105" s="19">
        <v>30</v>
      </c>
      <c r="C105" s="19">
        <v>4</v>
      </c>
      <c r="D105" s="20">
        <v>4</v>
      </c>
      <c r="E105" s="20">
        <v>0</v>
      </c>
      <c r="F105" s="20">
        <v>5</v>
      </c>
      <c r="G105" s="19">
        <f t="shared" si="2"/>
        <v>22</v>
      </c>
      <c r="H105" s="19">
        <f t="shared" si="3"/>
        <v>17</v>
      </c>
    </row>
    <row r="106" spans="1:8" x14ac:dyDescent="0.2">
      <c r="A106" s="18">
        <v>44013</v>
      </c>
      <c r="B106" s="19">
        <v>31</v>
      </c>
      <c r="C106" s="19">
        <v>4</v>
      </c>
      <c r="D106" s="20">
        <v>4</v>
      </c>
      <c r="E106" s="20">
        <v>1</v>
      </c>
      <c r="F106" s="20">
        <v>4</v>
      </c>
      <c r="G106" s="19">
        <f t="shared" si="2"/>
        <v>22</v>
      </c>
      <c r="H106" s="19">
        <f t="shared" si="3"/>
        <v>18</v>
      </c>
    </row>
    <row r="107" spans="1:8" x14ac:dyDescent="0.2">
      <c r="A107" s="18">
        <v>44044</v>
      </c>
      <c r="B107" s="19">
        <v>31</v>
      </c>
      <c r="C107" s="19">
        <v>5</v>
      </c>
      <c r="D107" s="20">
        <v>5</v>
      </c>
      <c r="E107" s="20">
        <v>0</v>
      </c>
      <c r="F107" s="20">
        <v>4</v>
      </c>
      <c r="G107" s="19">
        <f t="shared" si="2"/>
        <v>21</v>
      </c>
      <c r="H107" s="19">
        <f t="shared" si="3"/>
        <v>17</v>
      </c>
    </row>
    <row r="108" spans="1:8" x14ac:dyDescent="0.2">
      <c r="A108" s="18">
        <v>44075</v>
      </c>
      <c r="B108" s="19">
        <v>30</v>
      </c>
      <c r="C108" s="19">
        <v>4</v>
      </c>
      <c r="D108" s="20">
        <v>4</v>
      </c>
      <c r="E108" s="20">
        <v>1</v>
      </c>
      <c r="F108" s="20">
        <v>5</v>
      </c>
      <c r="G108" s="19">
        <f t="shared" si="2"/>
        <v>21</v>
      </c>
      <c r="H108" s="19">
        <f t="shared" si="3"/>
        <v>16</v>
      </c>
    </row>
    <row r="109" spans="1:8" x14ac:dyDescent="0.2">
      <c r="A109" s="18">
        <v>44105</v>
      </c>
      <c r="B109" s="19">
        <v>31</v>
      </c>
      <c r="C109" s="19">
        <v>5</v>
      </c>
      <c r="D109" s="20">
        <v>4</v>
      </c>
      <c r="E109" s="20">
        <v>0</v>
      </c>
      <c r="F109" s="20">
        <v>6</v>
      </c>
      <c r="G109" s="19">
        <f t="shared" si="2"/>
        <v>22</v>
      </c>
      <c r="H109" s="19">
        <f t="shared" si="3"/>
        <v>16</v>
      </c>
    </row>
    <row r="110" spans="1:8" x14ac:dyDescent="0.2">
      <c r="A110" s="18">
        <v>44136</v>
      </c>
      <c r="B110" s="19">
        <v>30</v>
      </c>
      <c r="C110" s="19">
        <v>4</v>
      </c>
      <c r="D110" s="20">
        <v>5</v>
      </c>
      <c r="E110" s="20">
        <v>1</v>
      </c>
      <c r="F110" s="20">
        <v>6</v>
      </c>
      <c r="G110" s="19">
        <f t="shared" si="2"/>
        <v>20</v>
      </c>
      <c r="H110" s="19">
        <f t="shared" si="3"/>
        <v>14</v>
      </c>
    </row>
    <row r="111" spans="1:8" x14ac:dyDescent="0.2">
      <c r="A111" s="18">
        <v>44166</v>
      </c>
      <c r="B111" s="19">
        <v>31</v>
      </c>
      <c r="C111" s="19">
        <v>4</v>
      </c>
      <c r="D111" s="20">
        <v>4</v>
      </c>
      <c r="E111" s="20">
        <v>1</v>
      </c>
      <c r="F111" s="20">
        <v>6</v>
      </c>
      <c r="G111" s="19">
        <f t="shared" si="2"/>
        <v>22</v>
      </c>
      <c r="H111" s="19">
        <f t="shared" si="3"/>
        <v>16</v>
      </c>
    </row>
    <row r="112" spans="1:8" x14ac:dyDescent="0.2">
      <c r="A112" s="18">
        <v>44197</v>
      </c>
      <c r="B112" s="19">
        <v>31</v>
      </c>
      <c r="C112" s="19">
        <v>5</v>
      </c>
      <c r="D112" s="20">
        <v>5</v>
      </c>
      <c r="E112" s="20">
        <v>1</v>
      </c>
      <c r="F112" s="20">
        <v>8</v>
      </c>
      <c r="G112" s="19">
        <f t="shared" si="2"/>
        <v>20</v>
      </c>
      <c r="H112" s="19">
        <f t="shared" si="3"/>
        <v>12</v>
      </c>
    </row>
    <row r="113" spans="1:8" x14ac:dyDescent="0.2">
      <c r="A113" s="18">
        <v>44228</v>
      </c>
      <c r="B113" s="19">
        <v>28</v>
      </c>
      <c r="C113" s="19">
        <v>4</v>
      </c>
      <c r="D113" s="20">
        <v>4</v>
      </c>
      <c r="E113" s="20">
        <v>0</v>
      </c>
      <c r="F113" s="20">
        <v>8</v>
      </c>
      <c r="G113" s="19">
        <f t="shared" si="2"/>
        <v>20</v>
      </c>
      <c r="H113" s="19">
        <f t="shared" si="3"/>
        <v>12</v>
      </c>
    </row>
    <row r="114" spans="1:8" x14ac:dyDescent="0.2">
      <c r="A114" s="18">
        <v>44256</v>
      </c>
      <c r="B114" s="19">
        <v>31</v>
      </c>
      <c r="C114" s="19">
        <v>4</v>
      </c>
      <c r="D114" s="20">
        <v>4</v>
      </c>
      <c r="E114" s="20">
        <v>0</v>
      </c>
      <c r="F114" s="20">
        <v>7</v>
      </c>
      <c r="G114" s="19">
        <f t="shared" si="2"/>
        <v>23</v>
      </c>
      <c r="H114" s="19">
        <f t="shared" si="3"/>
        <v>16</v>
      </c>
    </row>
    <row r="115" spans="1:8" x14ac:dyDescent="0.2">
      <c r="A115" s="18">
        <v>44287</v>
      </c>
      <c r="B115" s="19">
        <v>30</v>
      </c>
      <c r="C115" s="19">
        <v>4</v>
      </c>
      <c r="D115" s="20">
        <v>4</v>
      </c>
      <c r="E115" s="20">
        <v>0</v>
      </c>
      <c r="F115" s="20">
        <v>6</v>
      </c>
      <c r="G115" s="19">
        <f t="shared" si="2"/>
        <v>22</v>
      </c>
      <c r="H115" s="19">
        <f t="shared" si="3"/>
        <v>16</v>
      </c>
    </row>
    <row r="116" spans="1:8" x14ac:dyDescent="0.2">
      <c r="A116" s="18">
        <v>44317</v>
      </c>
      <c r="B116" s="19">
        <v>31</v>
      </c>
      <c r="C116" s="19">
        <v>5</v>
      </c>
      <c r="D116" s="20">
        <v>5</v>
      </c>
      <c r="E116" s="20">
        <v>1</v>
      </c>
      <c r="F116" s="20">
        <v>5</v>
      </c>
      <c r="G116" s="19">
        <f t="shared" si="2"/>
        <v>20</v>
      </c>
      <c r="H116" s="19">
        <f t="shared" si="3"/>
        <v>15</v>
      </c>
    </row>
    <row r="117" spans="1:8" x14ac:dyDescent="0.2">
      <c r="A117" s="18">
        <v>44348</v>
      </c>
      <c r="B117" s="19">
        <v>30</v>
      </c>
      <c r="C117" s="19">
        <v>4</v>
      </c>
      <c r="D117" s="20">
        <v>4</v>
      </c>
      <c r="E117" s="20">
        <v>0</v>
      </c>
      <c r="F117" s="20">
        <v>5</v>
      </c>
      <c r="G117" s="19">
        <f t="shared" si="2"/>
        <v>22</v>
      </c>
      <c r="H117" s="19">
        <f t="shared" si="3"/>
        <v>17</v>
      </c>
    </row>
    <row r="118" spans="1:8" x14ac:dyDescent="0.2">
      <c r="A118" s="18">
        <v>44378</v>
      </c>
      <c r="B118" s="19">
        <v>31</v>
      </c>
      <c r="C118" s="19">
        <v>5</v>
      </c>
      <c r="D118" s="20">
        <v>4</v>
      </c>
      <c r="E118" s="20">
        <v>1</v>
      </c>
      <c r="F118" s="20">
        <v>4</v>
      </c>
      <c r="G118" s="19">
        <f t="shared" si="2"/>
        <v>21</v>
      </c>
      <c r="H118" s="19">
        <f t="shared" si="3"/>
        <v>17</v>
      </c>
    </row>
    <row r="119" spans="1:8" x14ac:dyDescent="0.2">
      <c r="A119" s="18">
        <v>44409</v>
      </c>
      <c r="B119" s="19">
        <v>31</v>
      </c>
      <c r="C119" s="19">
        <v>4</v>
      </c>
      <c r="D119" s="20">
        <v>5</v>
      </c>
      <c r="E119" s="20">
        <v>0</v>
      </c>
      <c r="F119" s="20">
        <v>4</v>
      </c>
      <c r="G119" s="19">
        <f t="shared" si="2"/>
        <v>22</v>
      </c>
      <c r="H119" s="19">
        <f t="shared" si="3"/>
        <v>18</v>
      </c>
    </row>
    <row r="120" spans="1:8" x14ac:dyDescent="0.2">
      <c r="A120" s="18">
        <v>44440</v>
      </c>
      <c r="B120" s="19">
        <v>30</v>
      </c>
      <c r="C120" s="19">
        <v>4</v>
      </c>
      <c r="D120" s="20">
        <v>4</v>
      </c>
      <c r="E120" s="20">
        <v>1</v>
      </c>
      <c r="F120" s="20">
        <v>5</v>
      </c>
      <c r="G120" s="19">
        <f t="shared" si="2"/>
        <v>21</v>
      </c>
      <c r="H120" s="19">
        <f t="shared" si="3"/>
        <v>16</v>
      </c>
    </row>
    <row r="121" spans="1:8" x14ac:dyDescent="0.2">
      <c r="A121" s="18">
        <v>44470</v>
      </c>
      <c r="B121" s="19">
        <v>31</v>
      </c>
      <c r="C121" s="19">
        <v>5</v>
      </c>
      <c r="D121" s="20">
        <v>5</v>
      </c>
      <c r="E121" s="20">
        <v>0</v>
      </c>
      <c r="F121" s="20">
        <v>6</v>
      </c>
      <c r="G121" s="19">
        <f t="shared" si="2"/>
        <v>21</v>
      </c>
      <c r="H121" s="19">
        <f t="shared" si="3"/>
        <v>15</v>
      </c>
    </row>
    <row r="122" spans="1:8" x14ac:dyDescent="0.2">
      <c r="A122" s="18">
        <v>44501</v>
      </c>
      <c r="B122" s="19">
        <v>30</v>
      </c>
      <c r="C122" s="19">
        <v>4</v>
      </c>
      <c r="D122" s="20">
        <v>4</v>
      </c>
      <c r="E122" s="20">
        <v>1</v>
      </c>
      <c r="F122" s="20">
        <v>6</v>
      </c>
      <c r="G122" s="19">
        <f t="shared" si="2"/>
        <v>21</v>
      </c>
      <c r="H122" s="19">
        <f t="shared" si="3"/>
        <v>15</v>
      </c>
    </row>
    <row r="123" spans="1:8" x14ac:dyDescent="0.2">
      <c r="A123" s="18">
        <v>44531</v>
      </c>
      <c r="B123" s="19">
        <v>31</v>
      </c>
      <c r="C123" s="19">
        <v>4</v>
      </c>
      <c r="D123" s="20">
        <v>4</v>
      </c>
      <c r="E123" s="20">
        <v>1</v>
      </c>
      <c r="F123" s="20">
        <v>6</v>
      </c>
      <c r="G123" s="19">
        <f t="shared" si="2"/>
        <v>22</v>
      </c>
      <c r="H123" s="19">
        <f t="shared" si="3"/>
        <v>16</v>
      </c>
    </row>
    <row r="124" spans="1:8" x14ac:dyDescent="0.2">
      <c r="A124" s="18">
        <v>44562</v>
      </c>
      <c r="B124" s="19">
        <v>31</v>
      </c>
      <c r="C124" s="19">
        <v>5</v>
      </c>
      <c r="D124" s="20">
        <v>5</v>
      </c>
      <c r="E124" s="20">
        <v>1</v>
      </c>
      <c r="F124" s="20">
        <v>8</v>
      </c>
      <c r="G124" s="19">
        <f t="shared" si="2"/>
        <v>20</v>
      </c>
      <c r="H124" s="19">
        <f t="shared" si="3"/>
        <v>12</v>
      </c>
    </row>
    <row r="125" spans="1:8" x14ac:dyDescent="0.2">
      <c r="A125" s="18">
        <v>44593</v>
      </c>
      <c r="B125" s="19">
        <v>28</v>
      </c>
      <c r="C125" s="19">
        <v>4</v>
      </c>
      <c r="D125" s="20">
        <v>4</v>
      </c>
      <c r="E125" s="20">
        <v>0</v>
      </c>
      <c r="F125" s="20">
        <v>8</v>
      </c>
      <c r="G125" s="19">
        <f t="shared" si="2"/>
        <v>20</v>
      </c>
      <c r="H125" s="19">
        <f t="shared" si="3"/>
        <v>12</v>
      </c>
    </row>
    <row r="126" spans="1:8" x14ac:dyDescent="0.2">
      <c r="A126" s="18">
        <v>44621</v>
      </c>
      <c r="B126" s="19">
        <v>31</v>
      </c>
      <c r="C126" s="19">
        <v>4</v>
      </c>
      <c r="D126" s="20">
        <v>4</v>
      </c>
      <c r="E126" s="20">
        <v>0</v>
      </c>
      <c r="F126" s="20">
        <v>7</v>
      </c>
      <c r="G126" s="19">
        <f t="shared" si="2"/>
        <v>23</v>
      </c>
      <c r="H126" s="19">
        <f t="shared" si="3"/>
        <v>16</v>
      </c>
    </row>
    <row r="127" spans="1:8" x14ac:dyDescent="0.2">
      <c r="A127" s="18">
        <v>44652</v>
      </c>
      <c r="B127" s="19">
        <v>30</v>
      </c>
      <c r="C127" s="19">
        <v>5</v>
      </c>
      <c r="D127" s="20">
        <v>4</v>
      </c>
      <c r="E127" s="20">
        <v>0</v>
      </c>
      <c r="F127" s="20">
        <v>6</v>
      </c>
      <c r="G127" s="19">
        <f t="shared" si="2"/>
        <v>21</v>
      </c>
      <c r="H127" s="19">
        <f t="shared" si="3"/>
        <v>15</v>
      </c>
    </row>
    <row r="128" spans="1:8" x14ac:dyDescent="0.2">
      <c r="A128" s="18">
        <v>44682</v>
      </c>
      <c r="B128" s="19">
        <v>31</v>
      </c>
      <c r="C128" s="19">
        <v>4</v>
      </c>
      <c r="D128" s="20">
        <v>5</v>
      </c>
      <c r="E128" s="20">
        <v>1</v>
      </c>
      <c r="F128" s="20">
        <v>5</v>
      </c>
      <c r="G128" s="19">
        <f t="shared" si="2"/>
        <v>21</v>
      </c>
      <c r="H128" s="19">
        <f t="shared" si="3"/>
        <v>16</v>
      </c>
    </row>
    <row r="129" spans="1:8" x14ac:dyDescent="0.2">
      <c r="A129" s="18">
        <v>44713</v>
      </c>
      <c r="B129" s="19">
        <v>30</v>
      </c>
      <c r="C129" s="19">
        <v>4</v>
      </c>
      <c r="D129" s="20">
        <v>4</v>
      </c>
      <c r="E129" s="20">
        <v>0</v>
      </c>
      <c r="F129" s="20">
        <v>5</v>
      </c>
      <c r="G129" s="19">
        <f t="shared" si="2"/>
        <v>22</v>
      </c>
      <c r="H129" s="19">
        <f t="shared" si="3"/>
        <v>17</v>
      </c>
    </row>
    <row r="130" spans="1:8" x14ac:dyDescent="0.2">
      <c r="A130" s="18">
        <v>44743</v>
      </c>
      <c r="B130" s="19">
        <v>31</v>
      </c>
      <c r="C130" s="19">
        <v>5</v>
      </c>
      <c r="D130" s="20">
        <v>5</v>
      </c>
      <c r="E130" s="20">
        <v>1</v>
      </c>
      <c r="F130" s="20">
        <v>4</v>
      </c>
      <c r="G130" s="19">
        <f t="shared" si="2"/>
        <v>20</v>
      </c>
      <c r="H130" s="19">
        <f t="shared" si="3"/>
        <v>16</v>
      </c>
    </row>
    <row r="131" spans="1:8" x14ac:dyDescent="0.2">
      <c r="A131" s="18">
        <v>44774</v>
      </c>
      <c r="B131" s="19">
        <v>31</v>
      </c>
      <c r="C131" s="19">
        <v>4</v>
      </c>
      <c r="D131" s="20">
        <v>4</v>
      </c>
      <c r="E131" s="20">
        <v>0</v>
      </c>
      <c r="F131" s="20">
        <v>4</v>
      </c>
      <c r="G131" s="19">
        <f t="shared" si="2"/>
        <v>23</v>
      </c>
      <c r="H131" s="19">
        <f t="shared" si="3"/>
        <v>19</v>
      </c>
    </row>
    <row r="132" spans="1:8" x14ac:dyDescent="0.2">
      <c r="A132" s="18">
        <v>44805</v>
      </c>
      <c r="B132" s="19">
        <v>30</v>
      </c>
      <c r="C132" s="19">
        <v>4</v>
      </c>
      <c r="D132" s="20">
        <v>4</v>
      </c>
      <c r="E132" s="20">
        <v>1</v>
      </c>
      <c r="F132" s="20">
        <v>5</v>
      </c>
      <c r="G132" s="19">
        <f t="shared" si="2"/>
        <v>21</v>
      </c>
      <c r="H132" s="19">
        <f t="shared" si="3"/>
        <v>16</v>
      </c>
    </row>
    <row r="133" spans="1:8" x14ac:dyDescent="0.2">
      <c r="A133" s="18">
        <v>44835</v>
      </c>
      <c r="B133" s="19">
        <v>31</v>
      </c>
      <c r="C133" s="19">
        <v>5</v>
      </c>
      <c r="D133" s="20">
        <v>5</v>
      </c>
      <c r="E133" s="20">
        <v>0</v>
      </c>
      <c r="F133" s="20">
        <v>6</v>
      </c>
      <c r="G133" s="19">
        <f t="shared" ref="G133:G167" si="4">+$B133-$C133-$D133-$E133</f>
        <v>21</v>
      </c>
      <c r="H133" s="19">
        <f t="shared" ref="H133:H167" si="5">+$B133-$C133-$D133-$E133-$F133</f>
        <v>15</v>
      </c>
    </row>
    <row r="134" spans="1:8" x14ac:dyDescent="0.2">
      <c r="A134" s="18">
        <v>44866</v>
      </c>
      <c r="B134" s="19">
        <v>30</v>
      </c>
      <c r="C134" s="19">
        <v>4</v>
      </c>
      <c r="D134" s="20">
        <v>4</v>
      </c>
      <c r="E134" s="20">
        <v>1</v>
      </c>
      <c r="F134" s="20">
        <v>6</v>
      </c>
      <c r="G134" s="19">
        <f t="shared" si="4"/>
        <v>21</v>
      </c>
      <c r="H134" s="19">
        <f t="shared" si="5"/>
        <v>15</v>
      </c>
    </row>
    <row r="135" spans="1:8" x14ac:dyDescent="0.2">
      <c r="A135" s="18">
        <v>44896</v>
      </c>
      <c r="B135" s="19">
        <v>31</v>
      </c>
      <c r="C135" s="19">
        <v>5</v>
      </c>
      <c r="D135" s="20">
        <v>4</v>
      </c>
      <c r="E135" s="20">
        <v>1</v>
      </c>
      <c r="F135" s="20">
        <v>6</v>
      </c>
      <c r="G135" s="19">
        <f t="shared" si="4"/>
        <v>21</v>
      </c>
      <c r="H135" s="19">
        <f t="shared" si="5"/>
        <v>15</v>
      </c>
    </row>
    <row r="136" spans="1:8" x14ac:dyDescent="0.2">
      <c r="A136" s="18">
        <v>44927</v>
      </c>
      <c r="B136" s="19">
        <v>31</v>
      </c>
      <c r="C136" s="19">
        <v>4</v>
      </c>
      <c r="D136" s="20">
        <v>5</v>
      </c>
      <c r="E136" s="20">
        <v>1</v>
      </c>
      <c r="F136" s="20">
        <v>8</v>
      </c>
      <c r="G136" s="19">
        <f t="shared" si="4"/>
        <v>21</v>
      </c>
      <c r="H136" s="19">
        <f t="shared" si="5"/>
        <v>13</v>
      </c>
    </row>
    <row r="137" spans="1:8" x14ac:dyDescent="0.2">
      <c r="A137" s="18">
        <v>44958</v>
      </c>
      <c r="B137" s="19">
        <v>28</v>
      </c>
      <c r="C137" s="19">
        <v>4</v>
      </c>
      <c r="D137" s="20">
        <v>4</v>
      </c>
      <c r="E137" s="20">
        <v>0</v>
      </c>
      <c r="F137" s="20">
        <v>8</v>
      </c>
      <c r="G137" s="19">
        <f t="shared" si="4"/>
        <v>20</v>
      </c>
      <c r="H137" s="19">
        <f t="shared" si="5"/>
        <v>12</v>
      </c>
    </row>
    <row r="138" spans="1:8" x14ac:dyDescent="0.2">
      <c r="A138" s="18">
        <v>44986</v>
      </c>
      <c r="B138" s="19">
        <v>31</v>
      </c>
      <c r="C138" s="19">
        <v>4</v>
      </c>
      <c r="D138" s="20">
        <v>4</v>
      </c>
      <c r="E138" s="20">
        <v>0</v>
      </c>
      <c r="F138" s="20">
        <v>7</v>
      </c>
      <c r="G138" s="19">
        <f t="shared" si="4"/>
        <v>23</v>
      </c>
      <c r="H138" s="19">
        <f t="shared" si="5"/>
        <v>16</v>
      </c>
    </row>
    <row r="139" spans="1:8" x14ac:dyDescent="0.2">
      <c r="A139" s="18">
        <v>45017</v>
      </c>
      <c r="B139" s="19">
        <v>30</v>
      </c>
      <c r="C139" s="19">
        <v>5</v>
      </c>
      <c r="D139" s="20">
        <v>5</v>
      </c>
      <c r="E139" s="20">
        <v>0</v>
      </c>
      <c r="F139" s="20">
        <v>6</v>
      </c>
      <c r="G139" s="19">
        <f t="shared" si="4"/>
        <v>20</v>
      </c>
      <c r="H139" s="19">
        <f t="shared" si="5"/>
        <v>14</v>
      </c>
    </row>
    <row r="140" spans="1:8" x14ac:dyDescent="0.2">
      <c r="A140" s="18">
        <v>45047</v>
      </c>
      <c r="B140" s="19">
        <v>31</v>
      </c>
      <c r="C140" s="19">
        <v>4</v>
      </c>
      <c r="D140" s="20">
        <v>4</v>
      </c>
      <c r="E140" s="20">
        <v>1</v>
      </c>
      <c r="F140" s="20">
        <v>5</v>
      </c>
      <c r="G140" s="19">
        <f t="shared" si="4"/>
        <v>22</v>
      </c>
      <c r="H140" s="19">
        <f t="shared" si="5"/>
        <v>17</v>
      </c>
    </row>
    <row r="141" spans="1:8" x14ac:dyDescent="0.2">
      <c r="A141" s="18">
        <v>45078</v>
      </c>
      <c r="B141" s="19">
        <v>30</v>
      </c>
      <c r="C141" s="19">
        <v>4</v>
      </c>
      <c r="D141" s="20">
        <v>4</v>
      </c>
      <c r="E141" s="20">
        <v>0</v>
      </c>
      <c r="F141" s="20">
        <v>5</v>
      </c>
      <c r="G141" s="19">
        <f t="shared" si="4"/>
        <v>22</v>
      </c>
      <c r="H141" s="19">
        <f t="shared" si="5"/>
        <v>17</v>
      </c>
    </row>
    <row r="142" spans="1:8" x14ac:dyDescent="0.2">
      <c r="A142" s="18">
        <v>45108</v>
      </c>
      <c r="B142" s="19">
        <v>31</v>
      </c>
      <c r="C142" s="19">
        <v>5</v>
      </c>
      <c r="D142" s="20">
        <v>5</v>
      </c>
      <c r="E142" s="20">
        <v>1</v>
      </c>
      <c r="F142" s="20">
        <v>4</v>
      </c>
      <c r="G142" s="19">
        <f t="shared" si="4"/>
        <v>20</v>
      </c>
      <c r="H142" s="19">
        <f t="shared" si="5"/>
        <v>16</v>
      </c>
    </row>
    <row r="143" spans="1:8" x14ac:dyDescent="0.2">
      <c r="A143" s="18">
        <v>45139</v>
      </c>
      <c r="B143" s="19">
        <v>31</v>
      </c>
      <c r="C143" s="19">
        <v>4</v>
      </c>
      <c r="D143" s="20">
        <v>4</v>
      </c>
      <c r="E143" s="20">
        <v>0</v>
      </c>
      <c r="F143" s="20">
        <v>4</v>
      </c>
      <c r="G143" s="19">
        <f t="shared" si="4"/>
        <v>23</v>
      </c>
      <c r="H143" s="19">
        <f t="shared" si="5"/>
        <v>19</v>
      </c>
    </row>
    <row r="144" spans="1:8" x14ac:dyDescent="0.2">
      <c r="A144" s="18">
        <v>45170</v>
      </c>
      <c r="B144" s="19">
        <v>30</v>
      </c>
      <c r="C144" s="19">
        <v>5</v>
      </c>
      <c r="D144" s="20">
        <v>4</v>
      </c>
      <c r="E144" s="20">
        <v>1</v>
      </c>
      <c r="F144" s="20">
        <v>5</v>
      </c>
      <c r="G144" s="19">
        <f t="shared" si="4"/>
        <v>20</v>
      </c>
      <c r="H144" s="19">
        <f t="shared" si="5"/>
        <v>15</v>
      </c>
    </row>
    <row r="145" spans="1:8" x14ac:dyDescent="0.2">
      <c r="A145" s="18">
        <v>45200</v>
      </c>
      <c r="B145" s="19">
        <v>31</v>
      </c>
      <c r="C145" s="19">
        <v>4</v>
      </c>
      <c r="D145" s="20">
        <v>5</v>
      </c>
      <c r="E145" s="20">
        <v>0</v>
      </c>
      <c r="F145" s="20">
        <v>6</v>
      </c>
      <c r="G145" s="19">
        <f t="shared" si="4"/>
        <v>22</v>
      </c>
      <c r="H145" s="19">
        <f t="shared" si="5"/>
        <v>16</v>
      </c>
    </row>
    <row r="146" spans="1:8" x14ac:dyDescent="0.2">
      <c r="A146" s="18">
        <v>45231</v>
      </c>
      <c r="B146" s="19">
        <v>30</v>
      </c>
      <c r="C146" s="19">
        <v>4</v>
      </c>
      <c r="D146" s="20">
        <v>4</v>
      </c>
      <c r="E146" s="20">
        <v>1</v>
      </c>
      <c r="F146" s="20">
        <v>6</v>
      </c>
      <c r="G146" s="19">
        <f t="shared" si="4"/>
        <v>21</v>
      </c>
      <c r="H146" s="19">
        <f t="shared" si="5"/>
        <v>15</v>
      </c>
    </row>
    <row r="147" spans="1:8" x14ac:dyDescent="0.2">
      <c r="A147" s="18">
        <v>45261</v>
      </c>
      <c r="B147" s="19">
        <v>31</v>
      </c>
      <c r="C147" s="19">
        <v>5</v>
      </c>
      <c r="D147" s="20">
        <v>5</v>
      </c>
      <c r="E147" s="20">
        <v>1</v>
      </c>
      <c r="F147" s="20">
        <v>6</v>
      </c>
      <c r="G147" s="19">
        <f t="shared" si="4"/>
        <v>20</v>
      </c>
      <c r="H147" s="19">
        <f t="shared" si="5"/>
        <v>14</v>
      </c>
    </row>
    <row r="148" spans="1:8" x14ac:dyDescent="0.2">
      <c r="A148" s="18">
        <v>45292</v>
      </c>
      <c r="B148" s="19">
        <v>31</v>
      </c>
      <c r="C148" s="19">
        <v>4</v>
      </c>
      <c r="D148" s="20">
        <v>4</v>
      </c>
      <c r="E148" s="20">
        <v>1</v>
      </c>
      <c r="F148" s="20">
        <v>8</v>
      </c>
      <c r="G148" s="19">
        <f t="shared" si="4"/>
        <v>22</v>
      </c>
      <c r="H148" s="19">
        <f t="shared" si="5"/>
        <v>14</v>
      </c>
    </row>
    <row r="149" spans="1:8" x14ac:dyDescent="0.2">
      <c r="A149" s="18">
        <v>45323</v>
      </c>
      <c r="B149" s="19">
        <v>29</v>
      </c>
      <c r="C149" s="19">
        <v>4</v>
      </c>
      <c r="D149" s="20">
        <v>4</v>
      </c>
      <c r="E149" s="20">
        <v>0</v>
      </c>
      <c r="F149" s="20">
        <v>8</v>
      </c>
      <c r="G149" s="19">
        <f t="shared" si="4"/>
        <v>21</v>
      </c>
      <c r="H149" s="19">
        <f t="shared" si="5"/>
        <v>13</v>
      </c>
    </row>
    <row r="150" spans="1:8" x14ac:dyDescent="0.2">
      <c r="A150" s="18">
        <v>45352</v>
      </c>
      <c r="B150" s="19">
        <v>31</v>
      </c>
      <c r="C150" s="19">
        <v>5</v>
      </c>
      <c r="D150" s="20">
        <v>5</v>
      </c>
      <c r="E150" s="20">
        <v>0</v>
      </c>
      <c r="F150" s="20">
        <v>7</v>
      </c>
      <c r="G150" s="19">
        <f t="shared" si="4"/>
        <v>21</v>
      </c>
      <c r="H150" s="19">
        <f t="shared" si="5"/>
        <v>14</v>
      </c>
    </row>
    <row r="151" spans="1:8" x14ac:dyDescent="0.2">
      <c r="A151" s="18">
        <v>45383</v>
      </c>
      <c r="B151" s="19">
        <v>30</v>
      </c>
      <c r="C151" s="19">
        <v>4</v>
      </c>
      <c r="D151" s="20">
        <v>4</v>
      </c>
      <c r="E151" s="20">
        <v>0</v>
      </c>
      <c r="F151" s="20">
        <v>6</v>
      </c>
      <c r="G151" s="19">
        <f t="shared" si="4"/>
        <v>22</v>
      </c>
      <c r="H151" s="19">
        <f t="shared" si="5"/>
        <v>16</v>
      </c>
    </row>
    <row r="152" spans="1:8" x14ac:dyDescent="0.2">
      <c r="A152" s="18">
        <v>45413</v>
      </c>
      <c r="B152" s="19">
        <v>31</v>
      </c>
      <c r="C152" s="19">
        <v>4</v>
      </c>
      <c r="D152" s="20">
        <v>4</v>
      </c>
      <c r="E152" s="20">
        <v>1</v>
      </c>
      <c r="F152" s="20">
        <v>5</v>
      </c>
      <c r="G152" s="19">
        <f t="shared" si="4"/>
        <v>22</v>
      </c>
      <c r="H152" s="19">
        <f t="shared" si="5"/>
        <v>17</v>
      </c>
    </row>
    <row r="153" spans="1:8" x14ac:dyDescent="0.2">
      <c r="A153" s="18">
        <v>45444</v>
      </c>
      <c r="B153" s="19">
        <v>30</v>
      </c>
      <c r="C153" s="19">
        <v>5</v>
      </c>
      <c r="D153" s="20">
        <v>5</v>
      </c>
      <c r="E153" s="20">
        <v>0</v>
      </c>
      <c r="F153" s="20">
        <v>5</v>
      </c>
      <c r="G153" s="19">
        <f t="shared" si="4"/>
        <v>20</v>
      </c>
      <c r="H153" s="19">
        <f t="shared" si="5"/>
        <v>15</v>
      </c>
    </row>
    <row r="154" spans="1:8" x14ac:dyDescent="0.2">
      <c r="A154" s="18">
        <v>45474</v>
      </c>
      <c r="B154" s="19">
        <v>31</v>
      </c>
      <c r="C154" s="19">
        <v>4</v>
      </c>
      <c r="D154" s="20">
        <v>4</v>
      </c>
      <c r="E154" s="20">
        <v>1</v>
      </c>
      <c r="F154" s="20">
        <v>4</v>
      </c>
      <c r="G154" s="19">
        <f t="shared" si="4"/>
        <v>22</v>
      </c>
      <c r="H154" s="19">
        <f t="shared" si="5"/>
        <v>18</v>
      </c>
    </row>
    <row r="155" spans="1:8" x14ac:dyDescent="0.2">
      <c r="A155" s="18">
        <v>45505</v>
      </c>
      <c r="B155" s="19">
        <v>31</v>
      </c>
      <c r="C155" s="19">
        <v>5</v>
      </c>
      <c r="D155" s="20">
        <v>4</v>
      </c>
      <c r="E155" s="20">
        <v>0</v>
      </c>
      <c r="F155" s="20">
        <v>4</v>
      </c>
      <c r="G155" s="19">
        <f t="shared" si="4"/>
        <v>22</v>
      </c>
      <c r="H155" s="19">
        <f t="shared" si="5"/>
        <v>18</v>
      </c>
    </row>
    <row r="156" spans="1:8" x14ac:dyDescent="0.2">
      <c r="A156" s="18">
        <v>45536</v>
      </c>
      <c r="B156" s="19">
        <v>30</v>
      </c>
      <c r="C156" s="19">
        <v>4</v>
      </c>
      <c r="D156" s="20">
        <v>5</v>
      </c>
      <c r="E156" s="20">
        <v>1</v>
      </c>
      <c r="F156" s="20">
        <v>5</v>
      </c>
      <c r="G156" s="19">
        <f t="shared" si="4"/>
        <v>20</v>
      </c>
      <c r="H156" s="19">
        <f t="shared" si="5"/>
        <v>15</v>
      </c>
    </row>
    <row r="157" spans="1:8" x14ac:dyDescent="0.2">
      <c r="A157" s="18">
        <v>45566</v>
      </c>
      <c r="B157" s="19">
        <v>31</v>
      </c>
      <c r="C157" s="19">
        <v>4</v>
      </c>
      <c r="D157" s="20">
        <v>4</v>
      </c>
      <c r="E157" s="20">
        <v>0</v>
      </c>
      <c r="F157" s="20">
        <v>6</v>
      </c>
      <c r="G157" s="19">
        <f t="shared" si="4"/>
        <v>23</v>
      </c>
      <c r="H157" s="19">
        <f t="shared" si="5"/>
        <v>17</v>
      </c>
    </row>
    <row r="158" spans="1:8" x14ac:dyDescent="0.2">
      <c r="A158" s="18">
        <v>45597</v>
      </c>
      <c r="B158" s="19">
        <v>30</v>
      </c>
      <c r="C158" s="19">
        <v>5</v>
      </c>
      <c r="D158" s="20">
        <v>4</v>
      </c>
      <c r="E158" s="20">
        <v>1</v>
      </c>
      <c r="F158" s="20">
        <v>6</v>
      </c>
      <c r="G158" s="19">
        <f t="shared" si="4"/>
        <v>20</v>
      </c>
      <c r="H158" s="19">
        <f t="shared" si="5"/>
        <v>14</v>
      </c>
    </row>
    <row r="159" spans="1:8" x14ac:dyDescent="0.2">
      <c r="A159" s="18">
        <v>45627</v>
      </c>
      <c r="B159" s="19">
        <v>31</v>
      </c>
      <c r="C159" s="19">
        <v>4</v>
      </c>
      <c r="D159" s="20">
        <v>5</v>
      </c>
      <c r="E159" s="20">
        <v>1</v>
      </c>
      <c r="F159" s="20">
        <v>6</v>
      </c>
      <c r="G159" s="19">
        <f t="shared" si="4"/>
        <v>21</v>
      </c>
      <c r="H159" s="19">
        <f t="shared" si="5"/>
        <v>15</v>
      </c>
    </row>
    <row r="160" spans="1:8" x14ac:dyDescent="0.2">
      <c r="A160" s="18">
        <v>45658</v>
      </c>
      <c r="B160" s="19">
        <v>31</v>
      </c>
      <c r="C160" s="19">
        <v>4</v>
      </c>
      <c r="D160" s="20">
        <v>4</v>
      </c>
      <c r="E160" s="20">
        <v>1</v>
      </c>
      <c r="F160" s="20">
        <v>8</v>
      </c>
      <c r="G160" s="19">
        <f t="shared" si="4"/>
        <v>22</v>
      </c>
      <c r="H160" s="19">
        <f t="shared" si="5"/>
        <v>14</v>
      </c>
    </row>
    <row r="161" spans="1:8" x14ac:dyDescent="0.2">
      <c r="A161" s="18">
        <v>45689</v>
      </c>
      <c r="B161" s="19">
        <v>29</v>
      </c>
      <c r="C161" s="19">
        <v>4</v>
      </c>
      <c r="D161" s="20">
        <v>4</v>
      </c>
      <c r="E161" s="20">
        <v>0</v>
      </c>
      <c r="F161" s="20">
        <v>8</v>
      </c>
      <c r="G161" s="19">
        <f t="shared" si="4"/>
        <v>21</v>
      </c>
      <c r="H161" s="19">
        <f t="shared" si="5"/>
        <v>13</v>
      </c>
    </row>
    <row r="162" spans="1:8" x14ac:dyDescent="0.2">
      <c r="A162" s="18">
        <v>45717</v>
      </c>
      <c r="B162" s="19">
        <v>31</v>
      </c>
      <c r="C162" s="19">
        <v>5</v>
      </c>
      <c r="D162" s="20">
        <v>5</v>
      </c>
      <c r="E162" s="20">
        <v>0</v>
      </c>
      <c r="F162" s="20">
        <v>7</v>
      </c>
      <c r="G162" s="19">
        <f t="shared" si="4"/>
        <v>21</v>
      </c>
      <c r="H162" s="19">
        <f t="shared" si="5"/>
        <v>14</v>
      </c>
    </row>
    <row r="163" spans="1:8" x14ac:dyDescent="0.2">
      <c r="A163" s="18">
        <v>45748</v>
      </c>
      <c r="B163" s="19">
        <v>30</v>
      </c>
      <c r="C163" s="19">
        <v>4</v>
      </c>
      <c r="D163" s="20">
        <v>4</v>
      </c>
      <c r="E163" s="20">
        <v>0</v>
      </c>
      <c r="F163" s="20">
        <v>6</v>
      </c>
      <c r="G163" s="19">
        <f t="shared" si="4"/>
        <v>22</v>
      </c>
      <c r="H163" s="19">
        <f t="shared" si="5"/>
        <v>16</v>
      </c>
    </row>
    <row r="164" spans="1:8" x14ac:dyDescent="0.2">
      <c r="A164" s="18">
        <v>45778</v>
      </c>
      <c r="B164" s="19">
        <v>31</v>
      </c>
      <c r="C164" s="19">
        <v>5</v>
      </c>
      <c r="D164" s="20">
        <v>4</v>
      </c>
      <c r="E164" s="20">
        <v>1</v>
      </c>
      <c r="F164" s="20">
        <v>5</v>
      </c>
      <c r="G164" s="19">
        <f t="shared" si="4"/>
        <v>21</v>
      </c>
      <c r="H164" s="19">
        <f t="shared" si="5"/>
        <v>16</v>
      </c>
    </row>
    <row r="165" spans="1:8" x14ac:dyDescent="0.2">
      <c r="A165" s="18">
        <v>45809</v>
      </c>
      <c r="B165" s="19">
        <v>30</v>
      </c>
      <c r="C165" s="19">
        <v>4</v>
      </c>
      <c r="D165" s="20">
        <v>5</v>
      </c>
      <c r="E165" s="20">
        <v>0</v>
      </c>
      <c r="F165" s="20">
        <v>5</v>
      </c>
      <c r="G165" s="19">
        <f t="shared" si="4"/>
        <v>21</v>
      </c>
      <c r="H165" s="19">
        <f t="shared" si="5"/>
        <v>16</v>
      </c>
    </row>
    <row r="166" spans="1:8" x14ac:dyDescent="0.2">
      <c r="A166" s="18">
        <v>45839</v>
      </c>
      <c r="B166" s="19">
        <v>31</v>
      </c>
      <c r="C166" s="19">
        <v>4</v>
      </c>
      <c r="D166" s="20">
        <v>4</v>
      </c>
      <c r="E166" s="20">
        <v>1</v>
      </c>
      <c r="F166" s="20">
        <v>4</v>
      </c>
      <c r="G166" s="19">
        <f t="shared" si="4"/>
        <v>22</v>
      </c>
      <c r="H166" s="19">
        <f t="shared" si="5"/>
        <v>18</v>
      </c>
    </row>
    <row r="167" spans="1:8" x14ac:dyDescent="0.2">
      <c r="A167" s="18">
        <v>45870</v>
      </c>
      <c r="B167" s="19">
        <v>31</v>
      </c>
      <c r="C167" s="19">
        <v>5</v>
      </c>
      <c r="D167" s="20">
        <v>5</v>
      </c>
      <c r="E167" s="20">
        <v>0</v>
      </c>
      <c r="F167" s="20">
        <v>4</v>
      </c>
      <c r="G167" s="19">
        <f t="shared" si="4"/>
        <v>21</v>
      </c>
      <c r="H167" s="19">
        <f t="shared" si="5"/>
        <v>17</v>
      </c>
    </row>
  </sheetData>
  <sortState xmlns:xlrd2="http://schemas.microsoft.com/office/spreadsheetml/2017/richdata2" ref="A3:H14">
    <sortCondition ref="A3"/>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2:N35"/>
  <sheetViews>
    <sheetView workbookViewId="0"/>
  </sheetViews>
  <sheetFormatPr defaultRowHeight="12.75" x14ac:dyDescent="0.2"/>
  <cols>
    <col min="1" max="1" width="9.33203125" style="6"/>
    <col min="2" max="2" width="25.33203125" style="6" customWidth="1"/>
    <col min="3" max="4" width="28" style="6" customWidth="1"/>
    <col min="5" max="5" width="19.83203125" style="6" customWidth="1"/>
    <col min="6" max="6" width="17.83203125" style="6" customWidth="1"/>
    <col min="7" max="7" width="21.1640625" style="6" customWidth="1"/>
    <col min="8" max="8" width="26.5" style="6" customWidth="1"/>
    <col min="9" max="9" width="10.5" style="6" customWidth="1"/>
    <col min="10" max="10" width="9.33203125" style="6"/>
    <col min="11" max="11" width="10.1640625" style="6" customWidth="1"/>
    <col min="12" max="13" width="9.33203125" style="6"/>
    <col min="14" max="14" width="30.1640625" style="6" customWidth="1"/>
    <col min="15" max="15" width="14.33203125" style="6" customWidth="1"/>
    <col min="16" max="16384" width="9.33203125" style="6"/>
  </cols>
  <sheetData>
    <row r="2" spans="1:14" ht="28.5" customHeight="1" x14ac:dyDescent="0.2">
      <c r="B2" s="85" t="s">
        <v>56</v>
      </c>
      <c r="C2" s="86"/>
      <c r="D2" s="98"/>
    </row>
    <row r="5" spans="1:14" ht="25.5" x14ac:dyDescent="0.2">
      <c r="B5" s="87" t="s">
        <v>263</v>
      </c>
      <c r="C5" s="88" t="s">
        <v>69</v>
      </c>
      <c r="D5" s="88" t="s">
        <v>269</v>
      </c>
      <c r="H5" s="89"/>
      <c r="N5" s="90"/>
    </row>
    <row r="6" spans="1:14" ht="15" x14ac:dyDescent="0.25">
      <c r="A6" s="38"/>
      <c r="B6" s="91">
        <v>41122</v>
      </c>
      <c r="C6" s="92">
        <f>VLOOKUP(B6,'Monthly Data'!$A$4:$H$159,8)</f>
        <v>19</v>
      </c>
      <c r="D6" s="92">
        <f>VLOOKUP(B6,'Monthly Data'!$A$4:$H$159,2)</f>
        <v>31</v>
      </c>
      <c r="F6" s="93"/>
      <c r="G6" s="94" t="s">
        <v>270</v>
      </c>
      <c r="N6" s="95"/>
    </row>
    <row r="7" spans="1:14" ht="15" x14ac:dyDescent="0.25">
      <c r="B7" s="96">
        <f t="shared" ref="B7:B35" si="0">B6+31.51</f>
        <v>41153.51</v>
      </c>
      <c r="C7" s="92">
        <f>+$C6+VLOOKUP(B7,'Monthly Data'!$A$4:$H$159,8)</f>
        <v>33</v>
      </c>
      <c r="D7" s="92">
        <f>+$D6+VLOOKUP(B7,'Monthly Data'!$A$4:$H$159,2)</f>
        <v>61</v>
      </c>
    </row>
    <row r="8" spans="1:14" ht="15" x14ac:dyDescent="0.25">
      <c r="B8" s="96">
        <f t="shared" si="0"/>
        <v>41185.020000000004</v>
      </c>
      <c r="C8" s="92">
        <f>+$C7+VLOOKUP(B8,'Monthly Data'!$A$4:$H$159,8)</f>
        <v>50</v>
      </c>
      <c r="D8" s="92">
        <f>+$D7+VLOOKUP(B8,'Monthly Data'!$A$4:$H$159,2)</f>
        <v>92</v>
      </c>
    </row>
    <row r="9" spans="1:14" ht="15" x14ac:dyDescent="0.25">
      <c r="B9" s="96">
        <f t="shared" si="0"/>
        <v>41216.530000000006</v>
      </c>
      <c r="C9" s="92">
        <f>+$C8+VLOOKUP(B9,'Monthly Data'!$A$4:$H$159,8)</f>
        <v>65</v>
      </c>
      <c r="D9" s="92">
        <f>+$D8+VLOOKUP(B9,'Monthly Data'!$A$4:$H$159,2)</f>
        <v>122</v>
      </c>
      <c r="F9" s="97" t="s">
        <v>70</v>
      </c>
    </row>
    <row r="10" spans="1:14" ht="15" x14ac:dyDescent="0.25">
      <c r="B10" s="96">
        <f t="shared" si="0"/>
        <v>41248.040000000008</v>
      </c>
      <c r="C10" s="92">
        <f>+$C9+VLOOKUP(B10,'Monthly Data'!$A$4:$H$159,8)</f>
        <v>79</v>
      </c>
      <c r="D10" s="92">
        <f>+$D9+VLOOKUP(B10,'Monthly Data'!$A$4:$H$159,2)</f>
        <v>153</v>
      </c>
      <c r="F10" s="90" t="s">
        <v>271</v>
      </c>
      <c r="G10" s="6" t="s">
        <v>272</v>
      </c>
    </row>
    <row r="11" spans="1:14" ht="15" x14ac:dyDescent="0.25">
      <c r="B11" s="96">
        <f t="shared" si="0"/>
        <v>41279.55000000001</v>
      </c>
      <c r="C11" s="92">
        <f>+$C10+VLOOKUP(B11,'Monthly Data'!$A$4:$H$159,8)</f>
        <v>93</v>
      </c>
      <c r="D11" s="92">
        <f>+$D10+VLOOKUP(B11,'Monthly Data'!$A$4:$H$159,2)</f>
        <v>184</v>
      </c>
      <c r="F11" s="90" t="s">
        <v>62</v>
      </c>
      <c r="G11" s="6" t="s">
        <v>71</v>
      </c>
    </row>
    <row r="12" spans="1:14" ht="15" x14ac:dyDescent="0.25">
      <c r="B12" s="96">
        <f t="shared" si="0"/>
        <v>41311.060000000012</v>
      </c>
      <c r="C12" s="92">
        <f>+$C11+VLOOKUP(B12,'Monthly Data'!$A$4:$H$159,8)</f>
        <v>105</v>
      </c>
      <c r="D12" s="92">
        <f>+$D11+VLOOKUP(B12,'Monthly Data'!$A$4:$H$159,2)</f>
        <v>212</v>
      </c>
      <c r="F12" s="90" t="s">
        <v>63</v>
      </c>
      <c r="G12" s="6" t="s">
        <v>72</v>
      </c>
    </row>
    <row r="13" spans="1:14" ht="15" x14ac:dyDescent="0.25">
      <c r="B13" s="96">
        <f t="shared" si="0"/>
        <v>41342.570000000014</v>
      </c>
      <c r="C13" s="92">
        <f>+$C12+VLOOKUP(B13,'Monthly Data'!$A$4:$H$159,8)</f>
        <v>119</v>
      </c>
      <c r="D13" s="92">
        <f>+$D12+VLOOKUP(B13,'Monthly Data'!$A$4:$H$159,2)</f>
        <v>243</v>
      </c>
      <c r="F13" s="90" t="s">
        <v>64</v>
      </c>
      <c r="G13" s="6" t="s">
        <v>72</v>
      </c>
    </row>
    <row r="14" spans="1:14" ht="15" x14ac:dyDescent="0.25">
      <c r="B14" s="96">
        <f t="shared" si="0"/>
        <v>41374.080000000016</v>
      </c>
      <c r="C14" s="92">
        <f>+$C13+VLOOKUP(B14,'Monthly Data'!$A$4:$H$159,8)</f>
        <v>135</v>
      </c>
      <c r="D14" s="92">
        <f>+$D13+VLOOKUP(B14,'Monthly Data'!$A$4:$H$159,2)</f>
        <v>273</v>
      </c>
      <c r="F14" s="90" t="s">
        <v>65</v>
      </c>
      <c r="G14" s="6" t="s">
        <v>73</v>
      </c>
    </row>
    <row r="15" spans="1:14" ht="15" x14ac:dyDescent="0.25">
      <c r="B15" s="96">
        <f t="shared" si="0"/>
        <v>41405.590000000018</v>
      </c>
      <c r="C15" s="92">
        <f>+$C14+VLOOKUP(B15,'Monthly Data'!$A$4:$H$159,8)</f>
        <v>152</v>
      </c>
      <c r="D15" s="92">
        <f>+$D14+VLOOKUP(B15,'Monthly Data'!$A$4:$H$159,2)</f>
        <v>304</v>
      </c>
      <c r="F15" s="90" t="s">
        <v>66</v>
      </c>
      <c r="G15" s="6" t="s">
        <v>71</v>
      </c>
    </row>
    <row r="16" spans="1:14" ht="15" x14ac:dyDescent="0.25">
      <c r="B16" s="96">
        <f t="shared" si="0"/>
        <v>41437.10000000002</v>
      </c>
      <c r="C16" s="92">
        <f>+$C15+VLOOKUP(B16,'Monthly Data'!$A$4:$H$159,8)</f>
        <v>167</v>
      </c>
      <c r="D16" s="92">
        <f>+$D15+VLOOKUP(B16,'Monthly Data'!$A$4:$H$159,2)</f>
        <v>334</v>
      </c>
    </row>
    <row r="17" spans="2:6" ht="15" x14ac:dyDescent="0.25">
      <c r="B17" s="96">
        <f t="shared" si="0"/>
        <v>41468.610000000022</v>
      </c>
      <c r="C17" s="92">
        <f>+$C16+VLOOKUP(B17,'Monthly Data'!$A$4:$H$159,8)</f>
        <v>185</v>
      </c>
      <c r="D17" s="92">
        <f>+$D16+VLOOKUP(B17,'Monthly Data'!$A$4:$H$159,2)</f>
        <v>365</v>
      </c>
      <c r="F17" s="6" t="s">
        <v>74</v>
      </c>
    </row>
    <row r="18" spans="2:6" ht="15" x14ac:dyDescent="0.25">
      <c r="B18" s="96">
        <f t="shared" si="0"/>
        <v>41500.120000000024</v>
      </c>
      <c r="C18" s="92">
        <f>+$C17+VLOOKUP(B18,'Monthly Data'!$A$4:$H$159,8)</f>
        <v>203</v>
      </c>
      <c r="D18" s="92">
        <f>+$D17+VLOOKUP(B18,'Monthly Data'!$A$4:$H$159,2)</f>
        <v>396</v>
      </c>
    </row>
    <row r="19" spans="2:6" ht="15" x14ac:dyDescent="0.25">
      <c r="B19" s="96">
        <f t="shared" si="0"/>
        <v>41531.630000000026</v>
      </c>
      <c r="C19" s="92">
        <f>+$C18+VLOOKUP(B19,'Monthly Data'!$A$4:$H$159,8)</f>
        <v>218</v>
      </c>
      <c r="D19" s="92">
        <f>+$D18+VLOOKUP(B19,'Monthly Data'!$A$4:$H$159,2)</f>
        <v>426</v>
      </c>
    </row>
    <row r="20" spans="2:6" ht="15" x14ac:dyDescent="0.25">
      <c r="B20" s="96">
        <f t="shared" si="0"/>
        <v>41563.140000000029</v>
      </c>
      <c r="C20" s="92">
        <f>+$C19+VLOOKUP(B20,'Monthly Data'!$A$4:$H$159,8)</f>
        <v>235</v>
      </c>
      <c r="D20" s="92">
        <f>+$D19+VLOOKUP(B20,'Monthly Data'!$A$4:$H$159,2)</f>
        <v>457</v>
      </c>
      <c r="F20" s="97" t="s">
        <v>67</v>
      </c>
    </row>
    <row r="21" spans="2:6" ht="15" x14ac:dyDescent="0.25">
      <c r="B21" s="96">
        <f t="shared" si="0"/>
        <v>41594.650000000031</v>
      </c>
      <c r="C21" s="92">
        <f>+$C20+VLOOKUP(B21,'Monthly Data'!$A$4:$H$159,8)</f>
        <v>249</v>
      </c>
      <c r="D21" s="92">
        <f>+$D20+VLOOKUP(B21,'Monthly Data'!$A$4:$H$159,2)</f>
        <v>487</v>
      </c>
      <c r="F21" s="6" t="s">
        <v>68</v>
      </c>
    </row>
    <row r="22" spans="2:6" ht="15" x14ac:dyDescent="0.25">
      <c r="B22" s="96">
        <f t="shared" si="0"/>
        <v>41626.160000000033</v>
      </c>
      <c r="C22" s="92">
        <f>+$C21+VLOOKUP(B22,'Monthly Data'!$A$4:$H$159,8)</f>
        <v>264</v>
      </c>
      <c r="D22" s="92">
        <f>+$D21+VLOOKUP(B22,'Monthly Data'!$A$4:$H$159,2)</f>
        <v>518</v>
      </c>
    </row>
    <row r="23" spans="2:6" ht="15" x14ac:dyDescent="0.25">
      <c r="B23" s="96">
        <f t="shared" si="0"/>
        <v>41657.670000000035</v>
      </c>
      <c r="C23" s="92">
        <f>+$C22+VLOOKUP(B23,'Monthly Data'!$A$4:$H$159,8)</f>
        <v>278</v>
      </c>
      <c r="D23" s="92">
        <f>+$D22+VLOOKUP(B23,'Monthly Data'!$A$4:$H$159,2)</f>
        <v>549</v>
      </c>
    </row>
    <row r="24" spans="2:6" ht="15" x14ac:dyDescent="0.25">
      <c r="B24" s="96">
        <f t="shared" si="0"/>
        <v>41689.180000000037</v>
      </c>
      <c r="C24" s="92">
        <f>+$C23+VLOOKUP(B24,'Monthly Data'!$A$4:$H$159,8)</f>
        <v>290</v>
      </c>
      <c r="D24" s="92">
        <f>+$D23+VLOOKUP(B24,'Monthly Data'!$A$4:$H$159,2)</f>
        <v>577</v>
      </c>
    </row>
    <row r="25" spans="2:6" ht="15" x14ac:dyDescent="0.25">
      <c r="B25" s="96">
        <f t="shared" si="0"/>
        <v>41720.690000000039</v>
      </c>
      <c r="C25" s="92">
        <f>+$C24+VLOOKUP(B25,'Monthly Data'!$A$4:$H$159,8)</f>
        <v>304</v>
      </c>
      <c r="D25" s="92">
        <f>+$D24+VLOOKUP(B25,'Monthly Data'!$A$4:$H$159,2)</f>
        <v>608</v>
      </c>
    </row>
    <row r="26" spans="2:6" ht="15" x14ac:dyDescent="0.25">
      <c r="B26" s="96">
        <f t="shared" si="0"/>
        <v>41752.200000000041</v>
      </c>
      <c r="C26" s="92">
        <f>+$C25+VLOOKUP(B26,'Monthly Data'!$A$4:$H$159,8)</f>
        <v>320</v>
      </c>
      <c r="D26" s="92">
        <f>+$D25+VLOOKUP(B26,'Monthly Data'!$A$4:$H$159,2)</f>
        <v>638</v>
      </c>
    </row>
    <row r="27" spans="2:6" ht="15" x14ac:dyDescent="0.25">
      <c r="B27" s="96">
        <f t="shared" si="0"/>
        <v>41783.710000000043</v>
      </c>
      <c r="C27" s="92">
        <f>+$C26+VLOOKUP(B27,'Monthly Data'!$A$4:$H$159,8)</f>
        <v>336</v>
      </c>
      <c r="D27" s="92">
        <f>+$D26+VLOOKUP(B27,'Monthly Data'!$A$4:$H$159,2)</f>
        <v>669</v>
      </c>
    </row>
    <row r="28" spans="2:6" ht="15" x14ac:dyDescent="0.25">
      <c r="B28" s="96">
        <f t="shared" si="0"/>
        <v>41815.220000000045</v>
      </c>
      <c r="C28" s="92">
        <f>+$C27+VLOOKUP(B28,'Monthly Data'!$A$4:$H$159,8)</f>
        <v>352</v>
      </c>
      <c r="D28" s="92">
        <f>+$D27+VLOOKUP(B28,'Monthly Data'!$A$4:$H$159,2)</f>
        <v>699</v>
      </c>
    </row>
    <row r="29" spans="2:6" ht="15" x14ac:dyDescent="0.25">
      <c r="B29" s="96">
        <f t="shared" si="0"/>
        <v>41846.730000000047</v>
      </c>
      <c r="C29" s="92">
        <f>+$C28+VLOOKUP(B29,'Monthly Data'!$A$4:$H$159,8)</f>
        <v>370</v>
      </c>
      <c r="D29" s="92">
        <f>+$D28+VLOOKUP(B29,'Monthly Data'!$A$4:$H$159,2)</f>
        <v>730</v>
      </c>
    </row>
    <row r="30" spans="2:6" ht="15" x14ac:dyDescent="0.25">
      <c r="B30" s="96">
        <f t="shared" si="0"/>
        <v>41878.240000000049</v>
      </c>
      <c r="C30" s="92">
        <f>+$C29+VLOOKUP(B30,'Monthly Data'!$A$4:$H$159,8)</f>
        <v>387</v>
      </c>
      <c r="D30" s="92">
        <f>+$D29+VLOOKUP(B30,'Monthly Data'!$A$4:$H$159,2)</f>
        <v>761</v>
      </c>
    </row>
    <row r="31" spans="2:6" ht="15" x14ac:dyDescent="0.25">
      <c r="B31" s="96">
        <f t="shared" si="0"/>
        <v>41909.750000000051</v>
      </c>
      <c r="C31" s="92">
        <f>+$C30+VLOOKUP(B31,'Monthly Data'!$A$4:$H$159,8)</f>
        <v>403</v>
      </c>
      <c r="D31" s="92">
        <f>+$D30+VLOOKUP(B31,'Monthly Data'!$A$4:$H$159,2)</f>
        <v>791</v>
      </c>
    </row>
    <row r="32" spans="2:6" ht="15" x14ac:dyDescent="0.25">
      <c r="B32" s="96">
        <f t="shared" si="0"/>
        <v>41941.260000000053</v>
      </c>
      <c r="C32" s="92">
        <f>+$C31+VLOOKUP(B32,'Monthly Data'!$A$4:$H$159,8)</f>
        <v>420</v>
      </c>
      <c r="D32" s="92">
        <f>+$D31+VLOOKUP(B32,'Monthly Data'!$A$4:$H$159,2)</f>
        <v>822</v>
      </c>
    </row>
    <row r="33" spans="2:4" ht="15" x14ac:dyDescent="0.25">
      <c r="B33" s="96">
        <f t="shared" si="0"/>
        <v>41972.770000000055</v>
      </c>
      <c r="C33" s="92">
        <f>+$C32+VLOOKUP(B33,'Monthly Data'!$A$4:$H$159,8)</f>
        <v>433</v>
      </c>
      <c r="D33" s="92">
        <f>+$D32+VLOOKUP(B33,'Monthly Data'!$A$4:$H$159,2)</f>
        <v>852</v>
      </c>
    </row>
    <row r="34" spans="2:4" ht="15" x14ac:dyDescent="0.25">
      <c r="B34" s="96">
        <f t="shared" si="0"/>
        <v>42004.280000000057</v>
      </c>
      <c r="C34" s="92">
        <f>+$C33+VLOOKUP(B34,'Monthly Data'!$A$4:$H$159,8)</f>
        <v>449</v>
      </c>
      <c r="D34" s="92">
        <f>+$D33+VLOOKUP(B34,'Monthly Data'!$A$4:$H$159,2)</f>
        <v>883</v>
      </c>
    </row>
    <row r="35" spans="2:4" ht="15" x14ac:dyDescent="0.25">
      <c r="B35" s="96">
        <f t="shared" si="0"/>
        <v>42035.790000000059</v>
      </c>
      <c r="C35" s="92">
        <f>+$C34+VLOOKUP(B35,'Monthly Data'!$A$4:$H$159,8)</f>
        <v>462</v>
      </c>
      <c r="D35" s="92">
        <f>+$D34+VLOOKUP(B35,'Monthly Data'!$A$4:$H$159,2)</f>
        <v>914</v>
      </c>
    </row>
  </sheetData>
  <conditionalFormatting sqref="C6:C35">
    <cfRule type="cellIs" dxfId="1" priority="4" operator="between">
      <formula>$C$2</formula>
      <formula>$C$2*1.1</formula>
    </cfRule>
  </conditionalFormatting>
  <conditionalFormatting sqref="F11:F15 F17">
    <cfRule type="containsText" dxfId="0" priority="6" operator="containsText" text="Dec, jan, feb, mar, apr">
      <formula>NOT(ISERROR(SEARCH("Dec, jan, feb, mar, apr",F11)))</formula>
    </cfRule>
  </conditionalFormatting>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error="Select from Pull Down Menu" promptTitle="Month Start" prompt="Select from Pull Down Menu" xr:uid="{00000000-0002-0000-0600-000000000000}">
          <x14:formula1>
            <xm:f>'Monthly Data'!$A$4:$A$159</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7DBC2C3FD41049A380D61D489ABE92" ma:contentTypeVersion="9" ma:contentTypeDescription="Create a new document." ma:contentTypeScope="" ma:versionID="41d1d28e939257355bcb1d1540c8dfbc">
  <xsd:schema xmlns:xsd="http://www.w3.org/2001/XMLSchema" xmlns:xs="http://www.w3.org/2001/XMLSchema" xmlns:p="http://schemas.microsoft.com/office/2006/metadata/properties" targetNamespace="http://schemas.microsoft.com/office/2006/metadata/properties" ma:root="true" ma:fieldsID="adb877a061c50b7eeb70172cdd5c5d1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949EF3-1284-431F-AC00-936C5B27721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E1B031CD-27D5-4FA3-A5B4-B92EBF0B10A2}">
  <ds:schemaRefs>
    <ds:schemaRef ds:uri="http://schemas.microsoft.com/sharepoint/v3/contenttype/forms"/>
  </ds:schemaRefs>
</ds:datastoreItem>
</file>

<file path=customXml/itemProps3.xml><?xml version="1.0" encoding="utf-8"?>
<ds:datastoreItem xmlns:ds="http://schemas.openxmlformats.org/officeDocument/2006/customXml" ds:itemID="{2D3D2726-A826-44AB-B81F-6F3AE61C73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Bar Chart</vt:lpstr>
      <vt:lpstr>Production Rates</vt:lpstr>
      <vt:lpstr>Adjustment Factors</vt:lpstr>
      <vt:lpstr>Items of Work</vt:lpstr>
      <vt:lpstr>Monthly Data</vt:lpstr>
      <vt:lpstr>Completion Date</vt:lpstr>
      <vt:lpstr>Complexity_Factors</vt:lpstr>
      <vt:lpstr>Location_Factors</vt:lpstr>
      <vt:lpstr>'Bar Chart'!Print_Area</vt:lpstr>
      <vt:lpstr>'Items of Work'!Print_Titles</vt:lpstr>
      <vt:lpstr>Quantity_Factors</vt:lpstr>
      <vt:lpstr>Soil_Factors</vt:lpstr>
      <vt:lpstr>Traffic_Factors</vt:lpstr>
      <vt:lpstr>WorkItms</vt:lpstr>
    </vt:vector>
  </TitlesOfParts>
  <Manager>Clint.Bishop@dot.state.oh.us</Manager>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Construction Duration Determination Tool</dc:title>
  <dc:creator>Clint.Bishop@dot.state.oh.us</dc:creator>
  <cp:keywords>Office of Construction Administration</cp:keywords>
  <cp:lastModifiedBy>Nicholas Buchanan</cp:lastModifiedBy>
  <cp:lastPrinted>2012-03-07T13:03:31Z</cp:lastPrinted>
  <dcterms:created xsi:type="dcterms:W3CDTF">2005-04-18T19:57:48Z</dcterms:created>
  <dcterms:modified xsi:type="dcterms:W3CDTF">2023-04-17T17:40:47Z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0x010100B17DBC2C3FD41049A380D61D489ABE92</vt:lpwstr>
  </property>
</Properties>
</file>